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-15" windowWidth="14400" windowHeight="12285" tabRatio="796"/>
  </bookViews>
  <sheets>
    <sheet name="11кв источники" sheetId="11" r:id="rId1"/>
  </sheets>
  <definedNames>
    <definedName name="Z_500C2F4F_1743_499A_A051_20565DBF52B2_.wvu.PrintArea" localSheetId="0" hidden="1">'11кв источники'!$A$1:$X$83</definedName>
    <definedName name="_xlnm.Print_Area" localSheetId="0">'11кв источники'!$A$1:$X$83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81" i="11" l="1"/>
  <c r="L81" i="11"/>
  <c r="L80" i="11"/>
  <c r="M48" i="11"/>
  <c r="M47" i="11"/>
  <c r="M44" i="11"/>
  <c r="M42" i="11"/>
  <c r="M46" i="11" l="1"/>
  <c r="M45" i="11" l="1"/>
  <c r="N79" i="11" l="1"/>
  <c r="T82" i="11"/>
  <c r="L82" i="11"/>
  <c r="U56" i="11" l="1"/>
  <c r="U57" i="11"/>
  <c r="T57" i="11"/>
  <c r="M43" i="11"/>
  <c r="R56" i="11" l="1"/>
  <c r="P56" i="11"/>
  <c r="M56" i="11"/>
  <c r="L56" i="11"/>
  <c r="K56" i="11"/>
  <c r="J56" i="11"/>
  <c r="H56" i="11"/>
  <c r="G56" i="11"/>
  <c r="F56" i="11"/>
  <c r="E56" i="11"/>
  <c r="V57" i="11"/>
  <c r="V56" i="11" s="1"/>
  <c r="T56" i="11"/>
  <c r="R57" i="11"/>
  <c r="P57" i="11"/>
  <c r="I57" i="11"/>
  <c r="I56" i="11" s="1"/>
  <c r="D57" i="11"/>
  <c r="D56" i="11" s="1"/>
  <c r="N57" i="11" l="1"/>
  <c r="N56" i="11" s="1"/>
  <c r="E53" i="11" l="1"/>
  <c r="M78" i="11" l="1"/>
  <c r="K78" i="11"/>
  <c r="J78" i="11"/>
  <c r="H78" i="11"/>
  <c r="G78" i="11"/>
  <c r="F78" i="11"/>
  <c r="E78" i="11"/>
  <c r="V82" i="11"/>
  <c r="R82" i="11"/>
  <c r="P82" i="11"/>
  <c r="I82" i="11"/>
  <c r="N82" i="11" s="1"/>
  <c r="D82" i="11"/>
  <c r="V48" i="11" l="1"/>
  <c r="V47" i="11"/>
  <c r="V46" i="11"/>
  <c r="V45" i="11"/>
  <c r="T48" i="11"/>
  <c r="T47" i="11"/>
  <c r="T46" i="11"/>
  <c r="T45" i="11"/>
  <c r="R48" i="11"/>
  <c r="R47" i="11"/>
  <c r="R46" i="11"/>
  <c r="R45" i="11"/>
  <c r="P48" i="11"/>
  <c r="P47" i="11"/>
  <c r="P46" i="11"/>
  <c r="P45" i="11"/>
  <c r="I48" i="11"/>
  <c r="I47" i="11"/>
  <c r="I46" i="11"/>
  <c r="I45" i="11"/>
  <c r="D48" i="11"/>
  <c r="D47" i="11"/>
  <c r="D46" i="11"/>
  <c r="D45" i="11"/>
  <c r="M39" i="11"/>
  <c r="L39" i="11"/>
  <c r="K39" i="11"/>
  <c r="J39" i="11"/>
  <c r="H39" i="11"/>
  <c r="G39" i="11"/>
  <c r="F39" i="11"/>
  <c r="E39" i="11"/>
  <c r="N45" i="11" l="1"/>
  <c r="N46" i="11"/>
  <c r="N47" i="11"/>
  <c r="N48" i="11"/>
  <c r="L78" i="11"/>
  <c r="V80" i="11"/>
  <c r="T80" i="11"/>
  <c r="R80" i="11"/>
  <c r="P80" i="11"/>
  <c r="D80" i="11"/>
  <c r="I80" i="11"/>
  <c r="M53" i="11"/>
  <c r="L53" i="11"/>
  <c r="K53" i="11"/>
  <c r="J53" i="11"/>
  <c r="H53" i="11"/>
  <c r="G53" i="11"/>
  <c r="F53" i="11"/>
  <c r="V54" i="11"/>
  <c r="V53" i="11" s="1"/>
  <c r="T54" i="11"/>
  <c r="T53" i="11" s="1"/>
  <c r="R54" i="11"/>
  <c r="R53" i="11" s="1"/>
  <c r="P54" i="11"/>
  <c r="P53" i="11" s="1"/>
  <c r="I54" i="11"/>
  <c r="I53" i="11" s="1"/>
  <c r="D54" i="11"/>
  <c r="D53" i="11" s="1"/>
  <c r="V44" i="11"/>
  <c r="V43" i="11"/>
  <c r="V42" i="11"/>
  <c r="T44" i="11"/>
  <c r="T43" i="11"/>
  <c r="T42" i="11"/>
  <c r="R44" i="11"/>
  <c r="R43" i="11"/>
  <c r="R42" i="11"/>
  <c r="P44" i="11"/>
  <c r="P43" i="11"/>
  <c r="P42" i="11"/>
  <c r="I44" i="11"/>
  <c r="I43" i="11"/>
  <c r="I42" i="11"/>
  <c r="D44" i="11"/>
  <c r="D43" i="11"/>
  <c r="D42" i="11"/>
  <c r="D41" i="11"/>
  <c r="D40" i="11"/>
  <c r="D39" i="11" s="1"/>
  <c r="N80" i="11" l="1"/>
  <c r="N54" i="11"/>
  <c r="N53" i="11" s="1"/>
  <c r="N43" i="11"/>
  <c r="D38" i="11"/>
  <c r="D29" i="11" s="1"/>
  <c r="D22" i="11" s="1"/>
  <c r="N44" i="11"/>
  <c r="N42" i="11"/>
  <c r="X83" i="11"/>
  <c r="W83" i="11"/>
  <c r="V30" i="11"/>
  <c r="T30" i="11"/>
  <c r="R30" i="11"/>
  <c r="P30" i="11"/>
  <c r="N30" i="11"/>
  <c r="V34" i="11"/>
  <c r="T34" i="11"/>
  <c r="R34" i="11"/>
  <c r="P34" i="11"/>
  <c r="N34" i="11"/>
  <c r="V41" i="11"/>
  <c r="T41" i="11"/>
  <c r="T40" i="11"/>
  <c r="R41" i="11"/>
  <c r="R40" i="11"/>
  <c r="P41" i="11"/>
  <c r="P40" i="11"/>
  <c r="W55" i="11"/>
  <c r="V55" i="11"/>
  <c r="U55" i="11"/>
  <c r="T55" i="11"/>
  <c r="S55" i="11"/>
  <c r="R55" i="11"/>
  <c r="Q55" i="11"/>
  <c r="P55" i="11"/>
  <c r="O55" i="11"/>
  <c r="N55" i="11"/>
  <c r="V63" i="11"/>
  <c r="V62" i="11"/>
  <c r="T63" i="11"/>
  <c r="U63" i="11" s="1"/>
  <c r="T62" i="11"/>
  <c r="U62" i="11" s="1"/>
  <c r="R63" i="11"/>
  <c r="R62" i="11"/>
  <c r="P63" i="11"/>
  <c r="P62" i="11"/>
  <c r="X22" i="11"/>
  <c r="W22" i="11"/>
  <c r="U22" i="11"/>
  <c r="S22" i="11"/>
  <c r="Q22" i="11"/>
  <c r="O22" i="11"/>
  <c r="X23" i="11"/>
  <c r="W23" i="11"/>
  <c r="S23" i="11"/>
  <c r="Q23" i="11"/>
  <c r="X24" i="11"/>
  <c r="W24" i="11"/>
  <c r="V24" i="11"/>
  <c r="U24" i="11"/>
  <c r="T24" i="11"/>
  <c r="S24" i="11"/>
  <c r="R24" i="11"/>
  <c r="Q24" i="11"/>
  <c r="P24" i="11"/>
  <c r="O24" i="11"/>
  <c r="N24" i="11"/>
  <c r="X25" i="11"/>
  <c r="W25" i="11"/>
  <c r="V25" i="11"/>
  <c r="U25" i="11"/>
  <c r="T25" i="11"/>
  <c r="S25" i="11"/>
  <c r="R25" i="11"/>
  <c r="Q25" i="11"/>
  <c r="P25" i="11"/>
  <c r="O25" i="11"/>
  <c r="N25" i="11"/>
  <c r="W26" i="11"/>
  <c r="V26" i="11"/>
  <c r="U26" i="11"/>
  <c r="T26" i="11"/>
  <c r="S26" i="11"/>
  <c r="R26" i="11"/>
  <c r="Q26" i="11"/>
  <c r="P26" i="11"/>
  <c r="O26" i="11"/>
  <c r="N26" i="11"/>
  <c r="X27" i="11"/>
  <c r="W27" i="11"/>
  <c r="S27" i="11"/>
  <c r="Q27" i="11"/>
  <c r="M51" i="11"/>
  <c r="R61" i="11"/>
  <c r="R59" i="11" s="1"/>
  <c r="V81" i="11"/>
  <c r="V79" i="11"/>
  <c r="T79" i="11"/>
  <c r="P81" i="11"/>
  <c r="P79" i="11"/>
  <c r="R81" i="11"/>
  <c r="R79" i="11"/>
  <c r="X26" i="11"/>
  <c r="I79" i="11"/>
  <c r="M27" i="11"/>
  <c r="K27" i="11"/>
  <c r="J27" i="11"/>
  <c r="I63" i="11"/>
  <c r="I61" i="11" s="1"/>
  <c r="I59" i="11" s="1"/>
  <c r="M61" i="11"/>
  <c r="L61" i="11"/>
  <c r="K61" i="11"/>
  <c r="K59" i="11" s="1"/>
  <c r="J61" i="11"/>
  <c r="J59" i="11" s="1"/>
  <c r="M59" i="11"/>
  <c r="L59" i="11"/>
  <c r="M55" i="11"/>
  <c r="L55" i="11"/>
  <c r="K55" i="11"/>
  <c r="J55" i="11"/>
  <c r="I55" i="11"/>
  <c r="K51" i="11"/>
  <c r="J51" i="11"/>
  <c r="J50" i="11" s="1"/>
  <c r="J23" i="11" s="1"/>
  <c r="I41" i="11"/>
  <c r="I40" i="11"/>
  <c r="L38" i="11"/>
  <c r="L29" i="11" s="1"/>
  <c r="L22" i="11" s="1"/>
  <c r="K38" i="11"/>
  <c r="K29" i="11" s="1"/>
  <c r="K22" i="11" s="1"/>
  <c r="J38" i="11"/>
  <c r="J29" i="11" s="1"/>
  <c r="J22" i="11" s="1"/>
  <c r="M26" i="11"/>
  <c r="L26" i="11"/>
  <c r="K26" i="11"/>
  <c r="J26" i="11"/>
  <c r="I26" i="11"/>
  <c r="M25" i="11"/>
  <c r="L25" i="11"/>
  <c r="K25" i="11"/>
  <c r="J25" i="11"/>
  <c r="I25" i="11"/>
  <c r="M24" i="11"/>
  <c r="L24" i="11"/>
  <c r="K24" i="11"/>
  <c r="J24" i="11"/>
  <c r="I24" i="11"/>
  <c r="D81" i="11"/>
  <c r="D79" i="11"/>
  <c r="H27" i="11"/>
  <c r="E27" i="11"/>
  <c r="D63" i="11"/>
  <c r="D62" i="11"/>
  <c r="N62" i="11" s="1"/>
  <c r="H61" i="11"/>
  <c r="G61" i="11"/>
  <c r="G59" i="11" s="1"/>
  <c r="F61" i="11"/>
  <c r="F59" i="11" s="1"/>
  <c r="E61" i="11"/>
  <c r="H59" i="11"/>
  <c r="E59" i="11"/>
  <c r="H55" i="11"/>
  <c r="G55" i="11"/>
  <c r="F55" i="11"/>
  <c r="E55" i="11"/>
  <c r="D55" i="11"/>
  <c r="H51" i="11"/>
  <c r="E51" i="11"/>
  <c r="G51" i="11"/>
  <c r="F51" i="11"/>
  <c r="H38" i="11"/>
  <c r="H29" i="11" s="1"/>
  <c r="H22" i="11" s="1"/>
  <c r="G38" i="11"/>
  <c r="G29" i="11" s="1"/>
  <c r="G22" i="11" s="1"/>
  <c r="F38" i="11"/>
  <c r="F29" i="11" s="1"/>
  <c r="F22" i="11" s="1"/>
  <c r="E38" i="11"/>
  <c r="E29" i="11" s="1"/>
  <c r="E22" i="11" s="1"/>
  <c r="G27" i="11"/>
  <c r="F27" i="11"/>
  <c r="H26" i="11"/>
  <c r="G26" i="11"/>
  <c r="F26" i="11"/>
  <c r="E26" i="11"/>
  <c r="D26" i="11"/>
  <c r="H25" i="11"/>
  <c r="G25" i="11"/>
  <c r="F25" i="11"/>
  <c r="E25" i="11"/>
  <c r="D25" i="11"/>
  <c r="H24" i="11"/>
  <c r="G24" i="11"/>
  <c r="F24" i="11"/>
  <c r="E24" i="11"/>
  <c r="D24" i="11"/>
  <c r="T61" i="11" l="1"/>
  <c r="R39" i="11"/>
  <c r="R38" i="11" s="1"/>
  <c r="R29" i="11" s="1"/>
  <c r="R22" i="11" s="1"/>
  <c r="P78" i="11"/>
  <c r="P39" i="11"/>
  <c r="T39" i="11"/>
  <c r="D78" i="11"/>
  <c r="D27" i="11" s="1"/>
  <c r="U79" i="11"/>
  <c r="G50" i="11"/>
  <c r="G23" i="11" s="1"/>
  <c r="G21" i="11" s="1"/>
  <c r="G83" i="11" s="1"/>
  <c r="V78" i="11"/>
  <c r="V27" i="11" s="1"/>
  <c r="F50" i="11"/>
  <c r="F23" i="11" s="1"/>
  <c r="F21" i="11" s="1"/>
  <c r="F83" i="11" s="1"/>
  <c r="D61" i="11"/>
  <c r="D59" i="11" s="1"/>
  <c r="R78" i="11"/>
  <c r="R27" i="11" s="1"/>
  <c r="N40" i="11"/>
  <c r="I39" i="11"/>
  <c r="I38" i="11" s="1"/>
  <c r="I29" i="11" s="1"/>
  <c r="I22" i="11" s="1"/>
  <c r="P61" i="11"/>
  <c r="P59" i="11" s="1"/>
  <c r="N63" i="11"/>
  <c r="O63" i="11" s="1"/>
  <c r="J21" i="11"/>
  <c r="J83" i="11" s="1"/>
  <c r="P27" i="11"/>
  <c r="S21" i="11"/>
  <c r="S83" i="11" s="1"/>
  <c r="V61" i="11"/>
  <c r="V59" i="11" s="1"/>
  <c r="R51" i="11"/>
  <c r="R50" i="11" s="1"/>
  <c r="R23" i="11" s="1"/>
  <c r="T38" i="11"/>
  <c r="T29" i="11" s="1"/>
  <c r="T22" i="11" s="1"/>
  <c r="T78" i="11"/>
  <c r="I81" i="11"/>
  <c r="N81" i="11" s="1"/>
  <c r="O62" i="11"/>
  <c r="M50" i="11"/>
  <c r="M23" i="11" s="1"/>
  <c r="T59" i="11"/>
  <c r="U59" i="11" s="1"/>
  <c r="U61" i="11"/>
  <c r="V40" i="11"/>
  <c r="V39" i="11" s="1"/>
  <c r="M38" i="11"/>
  <c r="M29" i="11" s="1"/>
  <c r="M22" i="11" s="1"/>
  <c r="L27" i="11"/>
  <c r="L51" i="11"/>
  <c r="L50" i="11" s="1"/>
  <c r="L23" i="11" s="1"/>
  <c r="K50" i="11"/>
  <c r="K23" i="11" s="1"/>
  <c r="K21" i="11" s="1"/>
  <c r="K83" i="11" s="1"/>
  <c r="N41" i="11"/>
  <c r="V51" i="11"/>
  <c r="E50" i="11"/>
  <c r="E23" i="11" s="1"/>
  <c r="E21" i="11" s="1"/>
  <c r="E83" i="11" s="1"/>
  <c r="H50" i="11"/>
  <c r="H23" i="11" s="1"/>
  <c r="H21" i="11" s="1"/>
  <c r="H83" i="11" s="1"/>
  <c r="P38" i="11"/>
  <c r="P29" i="11" s="1"/>
  <c r="P22" i="11" s="1"/>
  <c r="Q21" i="11"/>
  <c r="Q83" i="11" s="1"/>
  <c r="P51" i="11"/>
  <c r="P50" i="11" s="1"/>
  <c r="P23" i="11" s="1"/>
  <c r="L21" i="11" l="1"/>
  <c r="L83" i="11" s="1"/>
  <c r="M21" i="11"/>
  <c r="M83" i="11" s="1"/>
  <c r="I78" i="11"/>
  <c r="O79" i="11"/>
  <c r="N78" i="11"/>
  <c r="N39" i="11"/>
  <c r="N38" i="11" s="1"/>
  <c r="N29" i="11" s="1"/>
  <c r="N22" i="11" s="1"/>
  <c r="D51" i="11"/>
  <c r="D50" i="11" s="1"/>
  <c r="D23" i="11" s="1"/>
  <c r="D21" i="11" s="1"/>
  <c r="D83" i="11" s="1"/>
  <c r="V50" i="11"/>
  <c r="V23" i="11" s="1"/>
  <c r="N61" i="11"/>
  <c r="N59" i="11" s="1"/>
  <c r="O59" i="11" s="1"/>
  <c r="N51" i="11"/>
  <c r="V38" i="11"/>
  <c r="V29" i="11" s="1"/>
  <c r="V22" i="11" s="1"/>
  <c r="T27" i="11"/>
  <c r="U78" i="11"/>
  <c r="U27" i="11" s="1"/>
  <c r="R21" i="11"/>
  <c r="R83" i="11" s="1"/>
  <c r="T51" i="11"/>
  <c r="P21" i="11"/>
  <c r="P83" i="11" s="1"/>
  <c r="I27" i="11"/>
  <c r="I51" i="11"/>
  <c r="I50" i="11" s="1"/>
  <c r="I23" i="11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V21" i="11" l="1"/>
  <c r="V83" i="11" s="1"/>
  <c r="O61" i="11"/>
  <c r="I21" i="11"/>
  <c r="I83" i="11" s="1"/>
  <c r="T50" i="11"/>
  <c r="N50" i="11"/>
  <c r="N27" i="11"/>
  <c r="O78" i="11"/>
  <c r="O27" i="11" s="1"/>
  <c r="O50" i="11" l="1"/>
  <c r="O23" i="11" s="1"/>
  <c r="N23" i="11"/>
  <c r="N21" i="11" s="1"/>
  <c r="T23" i="11"/>
  <c r="T21" i="11" s="1"/>
  <c r="U50" i="11"/>
  <c r="U23" i="11" s="1"/>
  <c r="T83" i="11" l="1"/>
  <c r="U21" i="11"/>
  <c r="U83" i="11" s="1"/>
  <c r="O21" i="11"/>
  <c r="O83" i="11" s="1"/>
  <c r="N83" i="11"/>
</calcChain>
</file>

<file path=xl/sharedStrings.xml><?xml version="1.0" encoding="utf-8"?>
<sst xmlns="http://schemas.openxmlformats.org/spreadsheetml/2006/main" count="331" uniqueCount="165">
  <si>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</si>
  <si>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</si>
  <si>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</si>
  <si>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</si>
  <si>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</si>
  <si>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</si>
  <si>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</si>
  <si>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</si>
  <si>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</si>
  <si>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</si>
  <si>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</si>
  <si>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</si>
  <si>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</si>
  <si>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</si>
  <si>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</si>
  <si>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</si>
  <si>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</si>
  <si>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</si>
  <si>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</si>
  <si>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</si>
  <si>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</si>
  <si>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</si>
  <si>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</si>
  <si>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</si>
  <si>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</si>
  <si>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</si>
  <si>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</si>
  <si>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</si>
  <si>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</si>
  <si>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</si>
  <si>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</si>
  <si>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</si>
  <si>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</si>
  <si>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</si>
  <si>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</si>
  <si>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</si>
  <si>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</si>
  <si>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</si>
  <si>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</si>
  <si>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</si>
  <si>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1.6</t>
  </si>
  <si>
    <t>1.1.2.1</t>
  </si>
  <si>
    <t>1.1.2.2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</si>
  <si>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</si>
  <si>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</si>
  <si>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</si>
  <si>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</si>
  <si>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</si>
  <si>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филиала "Дальневосточный" АО "Оборонэнерго"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</si>
  <si>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color theme="1"/>
        <rFont val="Times New Roman"/>
        <family val="1"/>
        <charset val="204"/>
      </rPr>
      <t>распоряжением Правительства Хабаровского края от 19 августа 2015 г. № 540-рп.</t>
    </r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</si>
  <si>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</si>
  <si>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</si>
  <si>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</si>
  <si>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</si>
  <si>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</si>
  <si>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</si>
  <si>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</si>
  <si>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</si>
  <si>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</si>
  <si>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</si>
  <si>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 целей реализации инвестиционных проектов, всего</t>
  </si>
  <si>
    <t>0.6</t>
  </si>
  <si>
    <t>Прочие инвестиционные проекты, всего</t>
  </si>
  <si>
    <t>1</t>
  </si>
  <si>
    <t>Хабаровский край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</si>
  <si>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</si>
  <si>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</si>
  <si>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</si>
  <si>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</si>
  <si>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</si>
  <si>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</si>
  <si>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</si>
  <si>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</si>
  <si>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</si>
  <si>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</si>
  <si>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</si>
  <si>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</si>
  <si>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</si>
  <si>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ЦОД и СЦ, г. Хабаровск, Серышева, 13</t>
  </si>
  <si>
    <t>G/ДЛВ/27/02/0221</t>
  </si>
  <si>
    <t>Строительство здания на территории военного городка № 6 в п. Князе - Волконское, Хабаровского края.</t>
  </si>
  <si>
    <t>G/ДЛВ/27/02/0222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</si>
  <si>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</si>
  <si>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</si>
  <si>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</si>
  <si>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</si>
  <si>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</si>
  <si>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</si>
  <si>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</si>
  <si>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</si>
  <si>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</si>
  <si>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</si>
  <si>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</si>
  <si>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</si>
  <si>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</si>
  <si>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</si>
  <si>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Реконструкция: установка и замена приборов учета на границах раздела со смежными сетевыми организациями (ССО)</t>
  </si>
  <si>
    <t>H/ДЛВ/27/01/01114</t>
  </si>
  <si>
    <t>Установка автоматической информационно-измерительной системы коммерческого учета электроэнергии (АИИС КУЭ)</t>
  </si>
  <si>
    <t>I/ДЛВ/27/01/01115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</si>
  <si>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</si>
  <si>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</si>
  <si>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</si>
  <si>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</si>
  <si>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</si>
  <si>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</si>
  <si>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</si>
  <si>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</si>
  <si>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</si>
  <si>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</si>
  <si>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</si>
  <si>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</si>
  <si>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</si>
  <si>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</si>
  <si>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</si>
  <si>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</si>
  <si>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</si>
  <si>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</si>
  <si>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Прочее новое строительство объектов электросетевого хозяйства.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</si>
  <si>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</si>
  <si>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</si>
  <si>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</si>
  <si>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t xml:space="preserve">КЛЭП-10 кВ </t>
    </r>
    <r>
      <rPr>
        <b/>
        <sz val="12"/>
        <rFont val="Times New Roman"/>
        <family val="1"/>
        <charset val="204"/>
      </rPr>
      <t>ТП-274-ТП-276</t>
    </r>
    <r>
      <rPr>
        <sz val="12"/>
        <rFont val="Times New Roman"/>
        <family val="1"/>
        <charset val="204"/>
      </rPr>
      <t>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прокладки в соленной (морской) воде)</t>
    </r>
  </si>
  <si>
    <t>I/ДЛВ/27/01/0151</t>
  </si>
  <si>
    <t>Приобретение имущества производственного назначения по Хабаровскому краю</t>
  </si>
  <si>
    <t>H/ДЛВ/27/03/0001</t>
  </si>
  <si>
    <t>нд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</si>
  <si>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</si>
  <si>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J/ДЛВ/27/01/0170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</si>
  <si>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</si>
  <si>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 xml:space="preserve">J/ДЛВ/27/01/0159 </t>
  </si>
  <si>
    <t>J/ДЛВ/27/05/0001</t>
  </si>
  <si>
    <t>J/ДЛВ/27/05/0002</t>
  </si>
  <si>
    <t>J/ДЛВ/27/05/0003</t>
  </si>
  <si>
    <t>Строительство: ВЛЭП-10кВ иВЛЭп04кВ (в т.ч. столбовые ТП тех. присоединения объектов: жилые дома физ.лиц по адресу:Хаб.край, Бикинский р-н, район им. ЛАЗО (льготники)</t>
  </si>
  <si>
    <t>Строительство: Воздушная линия 0,4 о КТПН-УНР 1264 РУ-0,4 кВ ф.1 до ВРУ-0,4 кВ здания канализационной насосной по адресу: Хабаровский край, ул. Шкотова</t>
  </si>
  <si>
    <t>Строительство: ЛЭП6-10 кВ до 2КТПн-250/10/0,4кВ, 2 КТП-63/10/0,4 кВ, 2 КТП 63/10/0,4 кВ по адресу: Хаб.край, г. Хабаровск-47, в/ч 25025</t>
  </si>
  <si>
    <t>Выполнение работ планировалось в 2015 году, но несвоевременное  исполнение обязательств подрядной организации привело к затягиванию сроков. В настоящее время ведется судебное разбирательство.</t>
  </si>
  <si>
    <t>Выполнение работ планировалось в 2014 году, но несвоевременное  исполнение обязательств подрядной организации привело к затягиванию сроков. В настоящее время договор подряда расторгнут, доходный договор (Договор ТП) в процессе расторжения.</t>
  </si>
  <si>
    <t>Договоры на технологическое присоединение заключаются внепланово, по факту поданных заявок, а исполнение обязательств сетевой организацией перед заявителем ограничено сроком 4-6 месяцев. В связи с этим работы не могут быть запланированы преждевременно.</t>
  </si>
  <si>
    <t>Отсутствие претендентов по закупке (31806956755) на выполнение инженерных изысканий и проектных работ (ПИР) по реконструкции объекта. Выполнение строительно-монтажных работ возможно после выполнения ПИР.</t>
  </si>
  <si>
    <t>J/ДЛВ/27/05/0004</t>
  </si>
  <si>
    <t>J/ДЛВ/27/05/0005</t>
  </si>
  <si>
    <t>J/ДЛВ/27/05/0006</t>
  </si>
  <si>
    <t>J/ДЛВ/27/05/0007</t>
  </si>
  <si>
    <t>выполнение обязательств перед заявителем</t>
  </si>
  <si>
    <t>Строительство: 2 КЛЭП6 кВ (аэродром "Дземги"Комсомольск)</t>
  </si>
  <si>
    <t>Строительство: 2 КЛЭП6 кВ (аэродром "Хабаровск" (Большой)</t>
  </si>
  <si>
    <t xml:space="preserve">Строительство: 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</si>
  <si>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Строительство: ВЛЭП-6кВ (Хабаровск)</t>
  </si>
  <si>
    <t>Приобретение МКМ (1 шт)</t>
  </si>
  <si>
    <t>J/ДЛВ/27/03/0002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</si>
  <si>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2019 </t>
    </r>
    <r>
      <rPr>
        <sz val="14"/>
        <rFont val="Times New Roman"/>
        <family val="1"/>
        <charset val="204"/>
      </rPr>
      <t>год</t>
    </r>
  </si>
  <si>
    <t xml:space="preserve">Всего 2019 год </t>
  </si>
  <si>
    <r>
      <rPr>
        <b/>
        <sz val="12"/>
        <rFont val="Times New Roman"/>
        <family val="1"/>
        <charset val="204"/>
      </rPr>
      <t>ЛЭП-10 кВ МГРЭС - ТП-60</t>
    </r>
    <r>
      <rPr>
        <sz val="12"/>
        <rFont val="Times New Roman"/>
        <family val="1"/>
        <charset val="204"/>
      </rPr>
      <t>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  </r>
  </si>
  <si>
    <t>J/ДЛВ/27/01/01113</t>
  </si>
  <si>
    <t>Ведется согласование закупочной процедуры на поставку материалов для выполнения работ</t>
  </si>
  <si>
    <t>Ведется мониторинг и поиск компаний, способных оказать  услуги по проектированию системы  автоматизированного учета электроэнергии: пред проектное обследование объектов, подготовку проектной и сметной документации, выполнения  функции генерального проектировщика проекта  АСКУЭ</t>
  </si>
  <si>
    <t>Укомплектование парка автомобильной техники. Работа включена в корректировку ИП на 2019 год.</t>
  </si>
  <si>
    <t>Выполнение обязательств перед заявителем. Работы по ПИР выполнены подрядной организацией в 2018 году, СМР выполнены хоз. способом.</t>
  </si>
  <si>
    <t>Работы по выполнению реконструкции объекта поданы в корректировку инвестиционной программы на 2018 год. В рассморении корректировки инвестиционной программы на 2018 год  отказано (уведомление Комитета по развитию ТЭК Правительства Хабаровского края от 24.04.2018 №12.3.47-10227). В 2018 г. Подрядной организацией выполнены работы по ПИР (окончательный расчет произведен в 1-ом квартале 2019 г.). Выполнение строительно-монтажных работ по данному объекту включены в корректировку ИП на 2019 год.</t>
  </si>
  <si>
    <t>Выполнены работы по ПИР. Строительно-монтажные  работы по данному объекту включены в корректировку ИП на 2019 год.</t>
  </si>
  <si>
    <t xml:space="preserve">Выполнение обязательств перед заявителем. Работа подрядной организации оплачена в полном объеме. </t>
  </si>
  <si>
    <r>
      <t xml:space="preserve">за 3 квартал  </t>
    </r>
    <r>
      <rPr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года</t>
    </r>
  </si>
  <si>
    <t>произведена оплата за приобретенные в 1-ом квартале 2019 г. бензокусторез и перфораторы по договору централизованной поставки от 22.09.2017 № 57-2017; приобретены панели ЩО-7 шт; произведена оплата  трансформаторов ТМГ-СЭЩ-250/10-11 УХЛ1 10/0,4 Y/Y и МГ-100 кВа 10/0,4 Y/Y-01 - 1 шт., закупленных для устранения аварий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</si>
</sst>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#,##0.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1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40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29" fillId="0" borderId="10" xfId="54" applyFont="1" applyBorder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2" fillId="24" borderId="0" xfId="54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0" fontId="29" fillId="0" borderId="10" xfId="54" applyFont="1" applyBorder="1" applyAlignment="1">
      <alignment horizontal="center" vertical="center" wrapText="1"/>
    </xf>
    <xf numFmtId="2" fontId="38" fillId="0" borderId="10" xfId="54" applyNumberFormat="1" applyFont="1" applyFill="1" applyBorder="1" applyAlignment="1">
      <alignment horizontal="center" vertical="center"/>
    </xf>
    <xf numFmtId="2" fontId="38" fillId="0" borderId="10" xfId="54" applyNumberFormat="1" applyFont="1" applyFill="1" applyBorder="1" applyAlignment="1">
      <alignment horizontal="center" vertical="center" wrapText="1"/>
    </xf>
    <xf numFmtId="2" fontId="38" fillId="0" borderId="10" xfId="54" applyNumberFormat="1" applyFont="1" applyBorder="1" applyAlignment="1">
      <alignment horizontal="center" vertical="center"/>
    </xf>
    <xf numFmtId="2" fontId="29" fillId="0" borderId="10" xfId="54" applyNumberFormat="1" applyFont="1" applyFill="1" applyBorder="1" applyAlignment="1">
      <alignment horizontal="center" vertical="center"/>
    </xf>
    <xf numFmtId="2" fontId="29" fillId="0" borderId="10" xfId="54" applyNumberFormat="1" applyFont="1" applyFill="1" applyBorder="1" applyAlignment="1">
      <alignment horizontal="center" vertical="center" wrapText="1"/>
    </xf>
    <xf numFmtId="2" fontId="29" fillId="0" borderId="10" xfId="54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2" fontId="39" fillId="0" borderId="10" xfId="0" applyNumberFormat="1" applyFont="1" applyFill="1" applyBorder="1" applyAlignment="1">
      <alignment horizontal="center" vertical="center" wrapText="1"/>
    </xf>
    <xf numFmtId="2" fontId="29" fillId="25" borderId="10" xfId="54" applyNumberFormat="1" applyFont="1" applyFill="1" applyBorder="1" applyAlignment="1">
      <alignment horizontal="center" vertical="center"/>
    </xf>
    <xf numFmtId="2" fontId="29" fillId="25" borderId="10" xfId="54" applyNumberFormat="1" applyFont="1" applyFill="1" applyBorder="1" applyAlignment="1">
      <alignment horizontal="center" vertical="center" wrapText="1"/>
    </xf>
    <xf numFmtId="2" fontId="9" fillId="25" borderId="10" xfId="0" applyNumberFormat="1" applyFont="1" applyFill="1" applyBorder="1" applyAlignment="1">
      <alignment horizontal="center" vertical="center" wrapText="1"/>
    </xf>
    <xf numFmtId="49" fontId="29" fillId="25" borderId="10" xfId="54" applyNumberFormat="1" applyFont="1" applyFill="1" applyBorder="1" applyAlignment="1">
      <alignment horizontal="center" vertical="center" wrapText="1"/>
    </xf>
    <xf numFmtId="0" fontId="9" fillId="25" borderId="10" xfId="0" applyFont="1" applyFill="1" applyBorder="1" applyAlignment="1">
      <alignment horizontal="center" vertical="center" wrapText="1"/>
    </xf>
    <xf numFmtId="49" fontId="29" fillId="26" borderId="10" xfId="54" applyNumberFormat="1" applyFont="1" applyFill="1" applyBorder="1" applyAlignment="1">
      <alignment horizontal="center" vertical="center" wrapText="1"/>
    </xf>
    <xf numFmtId="2" fontId="29" fillId="26" borderId="10" xfId="54" applyNumberFormat="1" applyFont="1" applyFill="1" applyBorder="1" applyAlignment="1">
      <alignment horizontal="center" vertical="center" wrapText="1"/>
    </xf>
    <xf numFmtId="168" fontId="9" fillId="26" borderId="10" xfId="0" applyNumberFormat="1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2" fontId="29" fillId="26" borderId="10" xfId="54" applyNumberFormat="1" applyFont="1" applyFill="1" applyBorder="1" applyAlignment="1">
      <alignment horizontal="center" vertical="center"/>
    </xf>
    <xf numFmtId="2" fontId="9" fillId="26" borderId="10" xfId="0" applyNumberFormat="1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49" fontId="40" fillId="0" borderId="10" xfId="0" applyNumberFormat="1" applyFont="1" applyFill="1" applyBorder="1" applyAlignment="1" applyProtection="1">
      <alignment horizontal="left" vertical="center" wrapText="1"/>
    </xf>
    <xf numFmtId="0" fontId="29" fillId="0" borderId="10" xfId="54" applyFont="1" applyFill="1" applyBorder="1" applyAlignment="1">
      <alignment horizontal="center" vertical="center" wrapText="1"/>
    </xf>
    <xf numFmtId="2" fontId="29" fillId="27" borderId="10" xfId="54" applyNumberFormat="1" applyFont="1" applyFill="1" applyBorder="1" applyAlignment="1">
      <alignment horizontal="center" vertical="center"/>
    </xf>
    <xf numFmtId="2" fontId="29" fillId="27" borderId="10" xfId="54" applyNumberFormat="1" applyFont="1" applyFill="1" applyBorder="1" applyAlignment="1">
      <alignment horizontal="center" vertical="center" wrapText="1"/>
    </xf>
    <xf numFmtId="2" fontId="9" fillId="27" borderId="1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27" borderId="10" xfId="0" applyNumberFormat="1" applyFont="1" applyFill="1" applyBorder="1" applyAlignment="1">
      <alignment horizontal="left" vertical="center" wrapText="1"/>
    </xf>
    <xf numFmtId="0" fontId="29" fillId="27" borderId="10" xfId="54" applyFont="1" applyFill="1" applyBorder="1" applyAlignment="1">
      <alignment horizontal="center" vertical="center" wrapText="1"/>
    </xf>
    <xf numFmtId="49" fontId="29" fillId="26" borderId="10" xfId="54" applyNumberFormat="1" applyFont="1" applyFill="1" applyBorder="1" applyAlignment="1">
      <alignment horizontal="center" vertical="center"/>
    </xf>
    <xf numFmtId="0" fontId="29" fillId="26" borderId="10" xfId="54" applyFont="1" applyFill="1" applyBorder="1" applyAlignment="1">
      <alignment horizontal="center" vertical="center" wrapText="1"/>
    </xf>
    <xf numFmtId="49" fontId="29" fillId="27" borderId="10" xfId="54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horizontal="center" vertical="center" wrapText="1"/>
    </xf>
    <xf numFmtId="49" fontId="29" fillId="27" borderId="10" xfId="54" applyNumberFormat="1" applyFont="1" applyFill="1" applyBorder="1" applyAlignment="1">
      <alignment horizontal="center" vertical="center" wrapText="1"/>
    </xf>
    <xf numFmtId="0" fontId="29" fillId="27" borderId="10" xfId="54" applyFont="1" applyFill="1" applyBorder="1" applyAlignment="1">
      <alignment horizontal="center" vertical="center"/>
    </xf>
    <xf numFmtId="0" fontId="29" fillId="26" borderId="10" xfId="54" applyFont="1" applyFill="1" applyBorder="1" applyAlignment="1">
      <alignment horizontal="center" vertical="center"/>
    </xf>
    <xf numFmtId="49" fontId="29" fillId="0" borderId="10" xfId="54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left" vertical="center" wrapText="1"/>
    </xf>
    <xf numFmtId="168" fontId="29" fillId="27" borderId="10" xfId="54" applyNumberFormat="1" applyFont="1" applyFill="1" applyBorder="1" applyAlignment="1">
      <alignment horizontal="center" vertical="center" wrapText="1"/>
    </xf>
    <xf numFmtId="49" fontId="9" fillId="26" borderId="10" xfId="0" applyNumberFormat="1" applyFont="1" applyFill="1" applyBorder="1" applyAlignment="1">
      <alignment horizontal="left" vertical="center" wrapText="1"/>
    </xf>
    <xf numFmtId="49" fontId="9" fillId="25" borderId="10" xfId="0" applyNumberFormat="1" applyFont="1" applyFill="1" applyBorder="1" applyAlignment="1">
      <alignment horizontal="left" vertical="center" wrapText="1"/>
    </xf>
    <xf numFmtId="0" fontId="29" fillId="25" borderId="10" xfId="54" applyFont="1" applyFill="1" applyBorder="1" applyAlignment="1">
      <alignment horizontal="center" vertical="center" wrapText="1"/>
    </xf>
    <xf numFmtId="49" fontId="29" fillId="25" borderId="10" xfId="54" applyNumberFormat="1" applyFont="1" applyFill="1" applyBorder="1" applyAlignment="1">
      <alignment horizontal="center" vertical="center"/>
    </xf>
    <xf numFmtId="49" fontId="40" fillId="25" borderId="10" xfId="0" applyNumberFormat="1" applyFont="1" applyFill="1" applyBorder="1" applyAlignment="1" applyProtection="1">
      <alignment horizontal="left" vertical="center" wrapText="1"/>
    </xf>
    <xf numFmtId="168" fontId="9" fillId="25" borderId="10" xfId="0" applyNumberFormat="1" applyFont="1" applyFill="1" applyBorder="1" applyAlignment="1">
      <alignment horizontal="center" vertical="center" wrapText="1"/>
    </xf>
    <xf numFmtId="0" fontId="29" fillId="0" borderId="10" xfId="54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165" fontId="39" fillId="0" borderId="10" xfId="37" applyNumberFormat="1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5" fontId="9" fillId="27" borderId="10" xfId="0" applyNumberFormat="1" applyFont="1" applyFill="1" applyBorder="1" applyAlignment="1">
      <alignment horizontal="center" vertical="center" wrapText="1"/>
    </xf>
    <xf numFmtId="168" fontId="9" fillId="27" borderId="10" xfId="0" applyNumberFormat="1" applyFont="1" applyFill="1" applyBorder="1" applyAlignment="1">
      <alignment horizontal="center" vertical="center" wrapText="1"/>
    </xf>
    <xf numFmtId="0" fontId="39" fillId="0" borderId="10" xfId="37" applyFont="1" applyFill="1" applyBorder="1" applyAlignment="1">
      <alignment horizontal="center" vertical="center" wrapText="1"/>
    </xf>
    <xf numFmtId="0" fontId="39" fillId="0" borderId="10" xfId="37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0" fontId="9" fillId="26" borderId="10" xfId="37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/>
    </xf>
    <xf numFmtId="168" fontId="9" fillId="0" borderId="10" xfId="0" applyNumberFormat="1" applyFont="1" applyFill="1" applyBorder="1" applyAlignment="1">
      <alignment horizontal="center" vertical="center" wrapText="1"/>
    </xf>
    <xf numFmtId="0" fontId="9" fillId="27" borderId="10" xfId="37" applyFont="1" applyFill="1" applyBorder="1" applyAlignment="1">
      <alignment horizontal="center" vertical="center" wrapText="1"/>
    </xf>
    <xf numFmtId="0" fontId="9" fillId="26" borderId="10" xfId="37" applyFont="1" applyFill="1" applyBorder="1" applyAlignment="1">
      <alignment horizontal="center" vertical="center" wrapText="1"/>
    </xf>
    <xf numFmtId="0" fontId="9" fillId="25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169" fontId="9" fillId="26" borderId="10" xfId="37" applyNumberFormat="1" applyFont="1" applyFill="1" applyBorder="1" applyAlignment="1">
      <alignment horizontal="center" vertical="center" wrapText="1"/>
    </xf>
    <xf numFmtId="165" fontId="9" fillId="27" borderId="10" xfId="37" applyNumberFormat="1" applyFont="1" applyFill="1" applyBorder="1" applyAlignment="1">
      <alignment horizontal="center" vertical="center" wrapText="1"/>
    </xf>
    <xf numFmtId="165" fontId="9" fillId="26" borderId="10" xfId="37" applyNumberFormat="1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 wrapText="1"/>
    </xf>
    <xf numFmtId="169" fontId="9" fillId="25" borderId="10" xfId="37" applyNumberFormat="1" applyFont="1" applyFill="1" applyBorder="1" applyAlignment="1">
      <alignment horizontal="center" vertical="center" wrapText="1"/>
    </xf>
    <xf numFmtId="169" fontId="9" fillId="27" borderId="10" xfId="37" applyNumberFormat="1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165" fontId="38" fillId="0" borderId="10" xfId="54" applyNumberFormat="1" applyFont="1" applyBorder="1" applyAlignment="1">
      <alignment horizontal="center" vertical="center"/>
    </xf>
    <xf numFmtId="165" fontId="29" fillId="0" borderId="10" xfId="54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168" fontId="9" fillId="0" borderId="10" xfId="0" applyNumberFormat="1" applyFont="1" applyBorder="1" applyAlignment="1">
      <alignment horizontal="center" vertical="center"/>
    </xf>
    <xf numFmtId="165" fontId="9" fillId="25" borderId="10" xfId="0" applyNumberFormat="1" applyFont="1" applyFill="1" applyBorder="1" applyAlignment="1">
      <alignment horizontal="center" vertical="center" wrapText="1"/>
    </xf>
    <xf numFmtId="165" fontId="9" fillId="26" borderId="10" xfId="0" applyNumberFormat="1" applyFont="1" applyFill="1" applyBorder="1" applyAlignment="1">
      <alignment horizontal="center" vertical="center" wrapText="1"/>
    </xf>
    <xf numFmtId="168" fontId="29" fillId="27" borderId="10" xfId="54" applyNumberFormat="1" applyFont="1" applyFill="1" applyBorder="1" applyAlignment="1">
      <alignment horizontal="center" vertical="center"/>
    </xf>
    <xf numFmtId="168" fontId="29" fillId="26" borderId="10" xfId="54" applyNumberFormat="1" applyFont="1" applyFill="1" applyBorder="1" applyAlignment="1">
      <alignment horizontal="center" vertical="center"/>
    </xf>
    <xf numFmtId="165" fontId="29" fillId="0" borderId="10" xfId="54" applyNumberFormat="1" applyFont="1" applyBorder="1" applyAlignment="1">
      <alignment horizontal="center" vertical="center" wrapText="1"/>
    </xf>
    <xf numFmtId="168" fontId="29" fillId="26" borderId="10" xfId="54" applyNumberFormat="1" applyFont="1" applyFill="1" applyBorder="1" applyAlignment="1">
      <alignment horizontal="center" vertical="center" wrapText="1"/>
    </xf>
    <xf numFmtId="168" fontId="29" fillId="25" borderId="10" xfId="54" applyNumberFormat="1" applyFont="1" applyFill="1" applyBorder="1" applyAlignment="1">
      <alignment horizontal="center" vertical="center" wrapText="1"/>
    </xf>
    <xf numFmtId="168" fontId="9" fillId="0" borderId="10" xfId="37" applyNumberFormat="1" applyFont="1" applyFill="1" applyBorder="1" applyAlignment="1">
      <alignment horizontal="center" vertical="center" wrapText="1"/>
    </xf>
    <xf numFmtId="169" fontId="9" fillId="24" borderId="10" xfId="37" applyNumberFormat="1" applyFont="1" applyFill="1" applyBorder="1" applyAlignment="1">
      <alignment horizontal="center" vertical="center" wrapText="1"/>
    </xf>
    <xf numFmtId="168" fontId="9" fillId="24" borderId="10" xfId="37" applyNumberFormat="1" applyFont="1" applyFill="1" applyBorder="1" applyAlignment="1">
      <alignment horizontal="center" vertical="center" wrapText="1"/>
    </xf>
    <xf numFmtId="170" fontId="29" fillId="27" borderId="10" xfId="54" applyNumberFormat="1" applyFont="1" applyFill="1" applyBorder="1" applyAlignment="1">
      <alignment horizontal="center" vertical="center" wrapText="1"/>
    </xf>
    <xf numFmtId="170" fontId="29" fillId="26" borderId="10" xfId="54" applyNumberFormat="1" applyFont="1" applyFill="1" applyBorder="1" applyAlignment="1">
      <alignment horizontal="center" vertical="center" wrapText="1"/>
    </xf>
    <xf numFmtId="170" fontId="29" fillId="25" borderId="10" xfId="54" applyNumberFormat="1" applyFont="1" applyFill="1" applyBorder="1" applyAlignment="1">
      <alignment horizontal="center" vertical="center" wrapText="1"/>
    </xf>
    <xf numFmtId="170" fontId="9" fillId="25" borderId="10" xfId="0" applyNumberFormat="1" applyFont="1" applyFill="1" applyBorder="1" applyAlignment="1">
      <alignment horizontal="center" vertical="center" wrapText="1"/>
    </xf>
    <xf numFmtId="49" fontId="40" fillId="27" borderId="10" xfId="0" applyNumberFormat="1" applyFont="1" applyFill="1" applyBorder="1" applyAlignment="1" applyProtection="1">
      <alignment horizontal="left" vertical="center" wrapText="1"/>
    </xf>
    <xf numFmtId="165" fontId="39" fillId="24" borderId="10" xfId="37" applyNumberFormat="1" applyFont="1" applyFill="1" applyBorder="1" applyAlignment="1">
      <alignment horizontal="center" vertical="center" wrapText="1"/>
    </xf>
    <xf numFmtId="169" fontId="39" fillId="24" borderId="10" xfId="37" applyNumberFormat="1" applyFont="1" applyFill="1" applyBorder="1" applyAlignment="1">
      <alignment horizontal="center" vertical="center" wrapText="1"/>
    </xf>
    <xf numFmtId="0" fontId="39" fillId="24" borderId="10" xfId="37" applyFont="1" applyFill="1" applyBorder="1" applyAlignment="1">
      <alignment horizontal="center" vertical="center" wrapText="1"/>
    </xf>
    <xf numFmtId="0" fontId="39" fillId="24" borderId="0" xfId="37" applyFont="1" applyFill="1"/>
    <xf numFmtId="0" fontId="9" fillId="24" borderId="10" xfId="37" applyFont="1" applyFill="1" applyBorder="1" applyAlignment="1">
      <alignment horizontal="center" vertical="center" wrapText="1"/>
    </xf>
    <xf numFmtId="168" fontId="29" fillId="0" borderId="10" xfId="54" applyNumberFormat="1" applyFont="1" applyFill="1" applyBorder="1" applyAlignment="1">
      <alignment horizontal="center" vertical="center" wrapText="1"/>
    </xf>
    <xf numFmtId="169" fontId="9" fillId="0" borderId="10" xfId="37" applyNumberFormat="1" applyFont="1" applyFill="1" applyBorder="1" applyAlignment="1">
      <alignment horizontal="center" vertical="center" wrapText="1"/>
    </xf>
    <xf numFmtId="0" fontId="9" fillId="0" borderId="0" xfId="37" applyFont="1" applyFill="1"/>
    <xf numFmtId="0" fontId="9" fillId="24" borderId="10" xfId="37" applyFont="1" applyFill="1" applyBorder="1" applyAlignment="1">
      <alignment horizontal="center" vertical="center" wrapText="1"/>
    </xf>
    <xf numFmtId="165" fontId="40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9" fillId="24" borderId="10" xfId="37" applyFont="1" applyFill="1" applyBorder="1" applyAlignment="1">
      <alignment horizontal="center" vertical="center" wrapText="1"/>
    </xf>
    <xf numFmtId="168" fontId="29" fillId="0" borderId="10" xfId="54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9" fillId="24" borderId="12" xfId="37" applyFont="1" applyFill="1" applyBorder="1" applyAlignment="1">
      <alignment horizontal="center" vertical="center" wrapText="1"/>
    </xf>
    <xf numFmtId="0" fontId="39" fillId="24" borderId="17" xfId="37" applyFont="1" applyFill="1" applyBorder="1" applyAlignment="1">
      <alignment horizontal="center" vertical="center" wrapText="1"/>
    </xf>
    <xf numFmtId="0" fontId="39" fillId="24" borderId="15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4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</cellXfs>
  <cellStyles count="62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83"/>
  <sheetViews>
    <sheetView tabSelected="1" view="pageBreakPreview" topLeftCell="A15" zoomScale="70" zoomScaleSheetLayoutView="70" workbookViewId="0">
      <pane xSplit="3" ySplit="6" topLeftCell="K21" activePane="bottomRight" state="frozen"/>
      <selection activeCell="A15" sqref="A15"/>
      <selection pane="topRight" activeCell="D15" sqref="D15"/>
      <selection pane="bottomLeft" activeCell="A21" sqref="A21"/>
      <selection pane="bottomRight" activeCell="R29" sqref="R29"/>
    </sheetView>
  </sheetViews>
  <sheetFormatPr defaultRowHeight="15.75" x14ac:dyDescent="0.25"/>
  <cols>
    <col min="1" max="1" width="11.25" style="2" customWidth="1"/>
    <col min="2" max="2" width="35.375" style="2" customWidth="1"/>
    <col min="3" max="3" width="17.375" style="2" customWidth="1"/>
    <col min="4" max="4" width="14" style="2" customWidth="1"/>
    <col min="5" max="5" width="11.875" style="2" customWidth="1"/>
    <col min="6" max="7" width="12.625" style="2" customWidth="1"/>
    <col min="8" max="10" width="11.875" style="2" customWidth="1"/>
    <col min="11" max="12" width="12.5" style="2" customWidth="1"/>
    <col min="13" max="13" width="11.875" style="2" customWidth="1"/>
    <col min="14" max="19" width="8.75" style="2" customWidth="1"/>
    <col min="20" max="21" width="9.125" style="2" customWidth="1"/>
    <col min="22" max="23" width="8.75" style="2" customWidth="1"/>
    <col min="24" max="24" width="42" style="2" customWidth="1"/>
    <col min="25" max="25" width="12.125" style="2" customWidth="1"/>
    <col min="26" max="26" width="10.625" style="2" customWidth="1"/>
    <col min="27" max="27" width="22.75" style="2" customWidth="1"/>
    <col min="28" max="65" width="10.625" style="2" customWidth="1"/>
    <col min="66" max="66" width="12.125" style="2" customWidth="1"/>
    <col min="67" max="67" width="11.5" style="2" customWidth="1"/>
    <col min="68" max="68" width="14.125" style="2" customWidth="1"/>
    <col min="69" max="69" width="15.125" style="2" customWidth="1"/>
    <col min="70" max="70" width="13" style="2" customWidth="1"/>
    <col min="71" max="71" width="11.75" style="2" customWidth="1"/>
    <col min="72" max="72" width="17.5" style="2" customWidth="1"/>
    <col min="73" max="16384" width="9" style="2"/>
  </cols>
  <sheetData>
    <row r="1" spans="1:30" ht="18.75" x14ac:dyDescent="0.25">
      <c r="X1" s="3" t="s">
        <v>11</v>
      </c>
    </row>
    <row r="2" spans="1:30" ht="18.75" x14ac:dyDescent="0.3">
      <c r="X2" s="4" t="s">
        <v>0</v>
      </c>
    </row>
    <row r="3" spans="1:30" ht="18.75" x14ac:dyDescent="0.3">
      <c r="X3" s="1" t="s">
        <v>44</v>
      </c>
    </row>
    <row r="4" spans="1:30" s="5" customFormat="1" ht="18.75" x14ac:dyDescent="0.3">
      <c r="A4" s="130" t="s">
        <v>47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0"/>
      <c r="Z4" s="10"/>
      <c r="AA4" s="10"/>
      <c r="AB4" s="10"/>
      <c r="AC4" s="10"/>
    </row>
    <row r="5" spans="1:30" s="5" customFormat="1" ht="18.75" x14ac:dyDescent="0.3">
      <c r="A5" s="131" t="s">
        <v>163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1"/>
      <c r="Z5" s="11"/>
      <c r="AA5" s="11"/>
      <c r="AB5" s="11"/>
      <c r="AC5" s="11"/>
      <c r="AD5" s="11"/>
    </row>
    <row r="6" spans="1:30" s="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5" customFormat="1" ht="18.75" x14ac:dyDescent="0.3">
      <c r="A7" s="131" t="s">
        <v>48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1"/>
      <c r="Z7" s="11"/>
      <c r="AA7" s="11"/>
      <c r="AB7" s="11"/>
      <c r="AC7" s="11"/>
    </row>
    <row r="8" spans="1:30" x14ac:dyDescent="0.25">
      <c r="A8" s="132" t="s">
        <v>15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6"/>
      <c r="Z8" s="6"/>
      <c r="AA8" s="6"/>
      <c r="AB8" s="6"/>
      <c r="AC8" s="6"/>
    </row>
    <row r="9" spans="1:30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30" ht="18.75" x14ac:dyDescent="0.3">
      <c r="A10" s="133" t="s">
        <v>152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"/>
      <c r="Z10" s="13"/>
      <c r="AA10" s="13"/>
      <c r="AB10" s="13"/>
      <c r="AC10" s="13"/>
    </row>
    <row r="11" spans="1:30" ht="18.75" x14ac:dyDescent="0.3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AC11" s="4"/>
    </row>
    <row r="12" spans="1:30" ht="18.75" x14ac:dyDescent="0.25">
      <c r="A12" s="135" t="s">
        <v>49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7"/>
      <c r="Z12" s="17"/>
      <c r="AA12" s="17"/>
      <c r="AB12" s="14"/>
      <c r="AC12" s="14"/>
    </row>
    <row r="13" spans="1:30" x14ac:dyDescent="0.25">
      <c r="A13" s="132" t="s">
        <v>17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6"/>
      <c r="Z13" s="6"/>
      <c r="AA13" s="6"/>
      <c r="AB13" s="6"/>
      <c r="AC13" s="6"/>
    </row>
    <row r="14" spans="1:30" x14ac:dyDescent="0.25">
      <c r="A14" s="136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</row>
    <row r="15" spans="1:30" x14ac:dyDescent="0.25">
      <c r="A15" s="120" t="s">
        <v>13</v>
      </c>
      <c r="B15" s="120" t="s">
        <v>9</v>
      </c>
      <c r="C15" s="137" t="s">
        <v>1</v>
      </c>
      <c r="D15" s="120" t="s">
        <v>46</v>
      </c>
      <c r="E15" s="120"/>
      <c r="F15" s="120"/>
      <c r="G15" s="120"/>
      <c r="H15" s="120"/>
      <c r="I15" s="120"/>
      <c r="J15" s="120"/>
      <c r="K15" s="120"/>
      <c r="L15" s="120"/>
      <c r="M15" s="120"/>
      <c r="N15" s="120" t="s">
        <v>43</v>
      </c>
      <c r="O15" s="120"/>
      <c r="P15" s="120"/>
      <c r="Q15" s="120"/>
      <c r="R15" s="120"/>
      <c r="S15" s="120"/>
      <c r="T15" s="120"/>
      <c r="U15" s="120"/>
      <c r="V15" s="120"/>
      <c r="W15" s="120"/>
      <c r="X15" s="120" t="s">
        <v>2</v>
      </c>
    </row>
    <row r="16" spans="1:30" x14ac:dyDescent="0.25">
      <c r="A16" s="120"/>
      <c r="B16" s="120"/>
      <c r="C16" s="138"/>
      <c r="D16" s="120" t="s">
        <v>153</v>
      </c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</row>
    <row r="17" spans="1:24" x14ac:dyDescent="0.25">
      <c r="A17" s="120"/>
      <c r="B17" s="120"/>
      <c r="C17" s="138"/>
      <c r="D17" s="120" t="s">
        <v>4</v>
      </c>
      <c r="E17" s="120"/>
      <c r="F17" s="120"/>
      <c r="G17" s="120"/>
      <c r="H17" s="120"/>
      <c r="I17" s="120" t="s">
        <v>5</v>
      </c>
      <c r="J17" s="120"/>
      <c r="K17" s="120"/>
      <c r="L17" s="120"/>
      <c r="M17" s="120"/>
      <c r="N17" s="124" t="s">
        <v>10</v>
      </c>
      <c r="O17" s="124"/>
      <c r="P17" s="124" t="s">
        <v>6</v>
      </c>
      <c r="Q17" s="124"/>
      <c r="R17" s="125" t="s">
        <v>12</v>
      </c>
      <c r="S17" s="125"/>
      <c r="T17" s="124" t="s">
        <v>14</v>
      </c>
      <c r="U17" s="124"/>
      <c r="V17" s="124" t="s">
        <v>7</v>
      </c>
      <c r="W17" s="124"/>
      <c r="X17" s="120"/>
    </row>
    <row r="18" spans="1:24" ht="98.25" customHeight="1" x14ac:dyDescent="0.25">
      <c r="A18" s="120"/>
      <c r="B18" s="120"/>
      <c r="C18" s="138"/>
      <c r="D18" s="126" t="s">
        <v>10</v>
      </c>
      <c r="E18" s="126" t="s">
        <v>6</v>
      </c>
      <c r="F18" s="128" t="s">
        <v>12</v>
      </c>
      <c r="G18" s="126" t="s">
        <v>14</v>
      </c>
      <c r="H18" s="126" t="s">
        <v>7</v>
      </c>
      <c r="I18" s="126" t="s">
        <v>8</v>
      </c>
      <c r="J18" s="126" t="s">
        <v>6</v>
      </c>
      <c r="K18" s="128" t="s">
        <v>12</v>
      </c>
      <c r="L18" s="126" t="s">
        <v>14</v>
      </c>
      <c r="M18" s="126" t="s">
        <v>7</v>
      </c>
      <c r="N18" s="124"/>
      <c r="O18" s="124"/>
      <c r="P18" s="124"/>
      <c r="Q18" s="124"/>
      <c r="R18" s="125"/>
      <c r="S18" s="125"/>
      <c r="T18" s="124"/>
      <c r="U18" s="124"/>
      <c r="V18" s="124"/>
      <c r="W18" s="124"/>
      <c r="X18" s="120"/>
    </row>
    <row r="19" spans="1:24" ht="47.25" x14ac:dyDescent="0.25">
      <c r="A19" s="120"/>
      <c r="B19" s="120"/>
      <c r="C19" s="139"/>
      <c r="D19" s="127"/>
      <c r="E19" s="127"/>
      <c r="F19" s="129"/>
      <c r="G19" s="127"/>
      <c r="H19" s="127"/>
      <c r="I19" s="127"/>
      <c r="J19" s="127"/>
      <c r="K19" s="129"/>
      <c r="L19" s="127"/>
      <c r="M19" s="127"/>
      <c r="N19" s="16" t="s">
        <v>45</v>
      </c>
      <c r="O19" s="9" t="s">
        <v>3</v>
      </c>
      <c r="P19" s="16" t="s">
        <v>45</v>
      </c>
      <c r="Q19" s="9" t="s">
        <v>3</v>
      </c>
      <c r="R19" s="16" t="s">
        <v>45</v>
      </c>
      <c r="S19" s="9" t="s">
        <v>3</v>
      </c>
      <c r="T19" s="16" t="s">
        <v>45</v>
      </c>
      <c r="U19" s="9" t="s">
        <v>3</v>
      </c>
      <c r="V19" s="16" t="s">
        <v>45</v>
      </c>
      <c r="W19" s="9" t="s">
        <v>3</v>
      </c>
      <c r="X19" s="120"/>
    </row>
    <row r="20" spans="1:24" x14ac:dyDescent="0.25">
      <c r="A20" s="9">
        <v>1</v>
      </c>
      <c r="B20" s="9">
        <f>A20+1</f>
        <v>2</v>
      </c>
      <c r="C20" s="9">
        <v>3</v>
      </c>
      <c r="D20" s="9">
        <v>4</v>
      </c>
      <c r="E20" s="9">
        <f t="shared" ref="E20:M20" si="0">D20+1</f>
        <v>5</v>
      </c>
      <c r="F20" s="9">
        <f t="shared" si="0"/>
        <v>6</v>
      </c>
      <c r="G20" s="9">
        <f t="shared" si="0"/>
        <v>7</v>
      </c>
      <c r="H20" s="9">
        <f t="shared" si="0"/>
        <v>8</v>
      </c>
      <c r="I20" s="9">
        <f t="shared" si="0"/>
        <v>9</v>
      </c>
      <c r="J20" s="9">
        <f t="shared" si="0"/>
        <v>10</v>
      </c>
      <c r="K20" s="9">
        <f t="shared" si="0"/>
        <v>11</v>
      </c>
      <c r="L20" s="9">
        <f t="shared" si="0"/>
        <v>12</v>
      </c>
      <c r="M20" s="9">
        <f t="shared" si="0"/>
        <v>13</v>
      </c>
      <c r="N20" s="9">
        <f t="shared" ref="N20:X20" si="1">M20+1</f>
        <v>14</v>
      </c>
      <c r="O20" s="9">
        <f t="shared" si="1"/>
        <v>15</v>
      </c>
      <c r="P20" s="9">
        <f t="shared" si="1"/>
        <v>16</v>
      </c>
      <c r="Q20" s="9">
        <f t="shared" si="1"/>
        <v>17</v>
      </c>
      <c r="R20" s="9">
        <f t="shared" si="1"/>
        <v>18</v>
      </c>
      <c r="S20" s="9">
        <f t="shared" si="1"/>
        <v>19</v>
      </c>
      <c r="T20" s="9">
        <f t="shared" si="1"/>
        <v>20</v>
      </c>
      <c r="U20" s="9">
        <f t="shared" si="1"/>
        <v>21</v>
      </c>
      <c r="V20" s="9">
        <f t="shared" si="1"/>
        <v>22</v>
      </c>
      <c r="W20" s="9">
        <f t="shared" si="1"/>
        <v>23</v>
      </c>
      <c r="X20" s="9">
        <f t="shared" si="1"/>
        <v>24</v>
      </c>
    </row>
    <row r="21" spans="1:24" ht="31.5" x14ac:dyDescent="0.25">
      <c r="A21" s="22">
        <v>0</v>
      </c>
      <c r="B21" s="23" t="s">
        <v>16</v>
      </c>
      <c r="C21" s="24" t="s">
        <v>50</v>
      </c>
      <c r="D21" s="89">
        <f t="shared" ref="D21:V21" si="2">D22+D23+D24+D25+D26+D27</f>
        <v>22.081</v>
      </c>
      <c r="E21" s="89">
        <f t="shared" si="2"/>
        <v>0</v>
      </c>
      <c r="F21" s="89">
        <f t="shared" si="2"/>
        <v>0</v>
      </c>
      <c r="G21" s="89">
        <f t="shared" si="2"/>
        <v>22.081</v>
      </c>
      <c r="H21" s="89">
        <f t="shared" si="2"/>
        <v>0</v>
      </c>
      <c r="I21" s="89">
        <f t="shared" si="2"/>
        <v>31.930654169999997</v>
      </c>
      <c r="J21" s="89">
        <f t="shared" si="2"/>
        <v>0</v>
      </c>
      <c r="K21" s="89">
        <f t="shared" si="2"/>
        <v>0</v>
      </c>
      <c r="L21" s="89">
        <f t="shared" si="2"/>
        <v>12.875429110000001</v>
      </c>
      <c r="M21" s="89">
        <f t="shared" si="2"/>
        <v>19.055225059999998</v>
      </c>
      <c r="N21" s="88">
        <f t="shared" si="2"/>
        <v>9.8496541700000009</v>
      </c>
      <c r="O21" s="101">
        <f t="shared" ref="O21" si="3">N21/D21*100</f>
        <v>44.606920746343015</v>
      </c>
      <c r="P21" s="88">
        <f t="shared" si="2"/>
        <v>0</v>
      </c>
      <c r="Q21" s="101">
        <f t="shared" si="2"/>
        <v>0</v>
      </c>
      <c r="R21" s="88">
        <f t="shared" si="2"/>
        <v>0</v>
      </c>
      <c r="S21" s="101">
        <f t="shared" si="2"/>
        <v>0</v>
      </c>
      <c r="T21" s="88">
        <f t="shared" si="2"/>
        <v>-9.2055708899999971</v>
      </c>
      <c r="U21" s="101">
        <f t="shared" ref="U21" si="4">T21/G21*100</f>
        <v>-41.690009012272981</v>
      </c>
      <c r="V21" s="88">
        <f t="shared" si="2"/>
        <v>19.055225059999998</v>
      </c>
      <c r="W21" s="101">
        <v>0</v>
      </c>
      <c r="X21" s="72" t="s">
        <v>126</v>
      </c>
    </row>
    <row r="22" spans="1:24" x14ac:dyDescent="0.25">
      <c r="A22" s="25" t="s">
        <v>51</v>
      </c>
      <c r="B22" s="26" t="s">
        <v>52</v>
      </c>
      <c r="C22" s="27" t="s">
        <v>50</v>
      </c>
      <c r="D22" s="90">
        <f t="shared" ref="D22:X22" si="5">D29</f>
        <v>0</v>
      </c>
      <c r="E22" s="90">
        <f t="shared" si="5"/>
        <v>0</v>
      </c>
      <c r="F22" s="90">
        <f t="shared" si="5"/>
        <v>0</v>
      </c>
      <c r="G22" s="90">
        <f t="shared" si="5"/>
        <v>0</v>
      </c>
      <c r="H22" s="90">
        <f t="shared" si="5"/>
        <v>0</v>
      </c>
      <c r="I22" s="90">
        <f t="shared" si="5"/>
        <v>19.055225059999998</v>
      </c>
      <c r="J22" s="90">
        <f t="shared" si="5"/>
        <v>0</v>
      </c>
      <c r="K22" s="90">
        <f t="shared" si="5"/>
        <v>0</v>
      </c>
      <c r="L22" s="90">
        <f t="shared" si="5"/>
        <v>0</v>
      </c>
      <c r="M22" s="90">
        <f t="shared" si="5"/>
        <v>19.055225059999998</v>
      </c>
      <c r="N22" s="88">
        <f t="shared" si="5"/>
        <v>19.055225059999998</v>
      </c>
      <c r="O22" s="101">
        <f t="shared" si="5"/>
        <v>0</v>
      </c>
      <c r="P22" s="88">
        <f t="shared" si="5"/>
        <v>0</v>
      </c>
      <c r="Q22" s="101">
        <f t="shared" si="5"/>
        <v>0</v>
      </c>
      <c r="R22" s="88">
        <f t="shared" si="5"/>
        <v>0</v>
      </c>
      <c r="S22" s="101">
        <f t="shared" si="5"/>
        <v>0</v>
      </c>
      <c r="T22" s="88">
        <f t="shared" si="5"/>
        <v>0</v>
      </c>
      <c r="U22" s="101">
        <f t="shared" si="5"/>
        <v>0</v>
      </c>
      <c r="V22" s="88">
        <f t="shared" si="5"/>
        <v>19.055225059999998</v>
      </c>
      <c r="W22" s="101">
        <f t="shared" si="5"/>
        <v>0</v>
      </c>
      <c r="X22" s="69" t="str">
        <f t="shared" si="5"/>
        <v>нд</v>
      </c>
    </row>
    <row r="23" spans="1:24" ht="31.5" x14ac:dyDescent="0.25">
      <c r="A23" s="25" t="s">
        <v>53</v>
      </c>
      <c r="B23" s="26" t="s">
        <v>54</v>
      </c>
      <c r="C23" s="27" t="s">
        <v>50</v>
      </c>
      <c r="D23" s="90">
        <f t="shared" ref="D23:X23" si="6">D50</f>
        <v>16.393999999999998</v>
      </c>
      <c r="E23" s="90">
        <f t="shared" si="6"/>
        <v>0</v>
      </c>
      <c r="F23" s="90">
        <f t="shared" si="6"/>
        <v>0</v>
      </c>
      <c r="G23" s="90">
        <f t="shared" si="6"/>
        <v>16.393999999999998</v>
      </c>
      <c r="H23" s="90">
        <f t="shared" si="6"/>
        <v>0</v>
      </c>
      <c r="I23" s="90">
        <f t="shared" si="6"/>
        <v>0</v>
      </c>
      <c r="J23" s="90">
        <f t="shared" si="6"/>
        <v>0</v>
      </c>
      <c r="K23" s="90">
        <f t="shared" si="6"/>
        <v>0</v>
      </c>
      <c r="L23" s="90">
        <f t="shared" si="6"/>
        <v>0</v>
      </c>
      <c r="M23" s="90">
        <f t="shared" si="6"/>
        <v>0</v>
      </c>
      <c r="N23" s="88">
        <f t="shared" si="6"/>
        <v>-16.393999999999998</v>
      </c>
      <c r="O23" s="101">
        <f t="shared" si="6"/>
        <v>-100</v>
      </c>
      <c r="P23" s="88">
        <f t="shared" si="6"/>
        <v>0</v>
      </c>
      <c r="Q23" s="101">
        <f t="shared" si="6"/>
        <v>0</v>
      </c>
      <c r="R23" s="88">
        <f t="shared" si="6"/>
        <v>0</v>
      </c>
      <c r="S23" s="101">
        <f t="shared" si="6"/>
        <v>0</v>
      </c>
      <c r="T23" s="88">
        <f t="shared" si="6"/>
        <v>-16.393999999999998</v>
      </c>
      <c r="U23" s="101">
        <f t="shared" si="6"/>
        <v>-100</v>
      </c>
      <c r="V23" s="88">
        <f t="shared" si="6"/>
        <v>0</v>
      </c>
      <c r="W23" s="101">
        <f t="shared" si="6"/>
        <v>0</v>
      </c>
      <c r="X23" s="69" t="str">
        <f t="shared" si="6"/>
        <v>нд</v>
      </c>
    </row>
    <row r="24" spans="1:24" ht="63" x14ac:dyDescent="0.25">
      <c r="A24" s="26" t="s">
        <v>55</v>
      </c>
      <c r="B24" s="26" t="s">
        <v>56</v>
      </c>
      <c r="C24" s="28" t="s">
        <v>50</v>
      </c>
      <c r="D24" s="91">
        <f t="shared" ref="D24:X24" si="7">D73</f>
        <v>0</v>
      </c>
      <c r="E24" s="92">
        <f t="shared" si="7"/>
        <v>0</v>
      </c>
      <c r="F24" s="92">
        <f t="shared" si="7"/>
        <v>0</v>
      </c>
      <c r="G24" s="92">
        <f t="shared" si="7"/>
        <v>0</v>
      </c>
      <c r="H24" s="92">
        <f t="shared" si="7"/>
        <v>0</v>
      </c>
      <c r="I24" s="91">
        <f t="shared" si="7"/>
        <v>0</v>
      </c>
      <c r="J24" s="92">
        <f t="shared" si="7"/>
        <v>0</v>
      </c>
      <c r="K24" s="92">
        <f t="shared" si="7"/>
        <v>0</v>
      </c>
      <c r="L24" s="92">
        <f t="shared" si="7"/>
        <v>0</v>
      </c>
      <c r="M24" s="92">
        <f t="shared" si="7"/>
        <v>0</v>
      </c>
      <c r="N24" s="88">
        <f t="shared" si="7"/>
        <v>0</v>
      </c>
      <c r="O24" s="101">
        <f t="shared" si="7"/>
        <v>0</v>
      </c>
      <c r="P24" s="88">
        <f t="shared" si="7"/>
        <v>0</v>
      </c>
      <c r="Q24" s="101">
        <f t="shared" si="7"/>
        <v>0</v>
      </c>
      <c r="R24" s="88">
        <f t="shared" si="7"/>
        <v>0</v>
      </c>
      <c r="S24" s="101">
        <f t="shared" si="7"/>
        <v>0</v>
      </c>
      <c r="T24" s="88">
        <f t="shared" si="7"/>
        <v>0</v>
      </c>
      <c r="U24" s="101">
        <f t="shared" si="7"/>
        <v>0</v>
      </c>
      <c r="V24" s="88">
        <f t="shared" si="7"/>
        <v>0</v>
      </c>
      <c r="W24" s="101">
        <f t="shared" si="7"/>
        <v>0</v>
      </c>
      <c r="X24" s="69" t="str">
        <f t="shared" si="7"/>
        <v>нд</v>
      </c>
    </row>
    <row r="25" spans="1:24" ht="31.5" x14ac:dyDescent="0.25">
      <c r="A25" s="25" t="s">
        <v>57</v>
      </c>
      <c r="B25" s="26" t="s">
        <v>58</v>
      </c>
      <c r="C25" s="27" t="s">
        <v>50</v>
      </c>
      <c r="D25" s="90">
        <f t="shared" ref="D25:S27" si="8">D76</f>
        <v>0</v>
      </c>
      <c r="E25" s="90">
        <f t="shared" si="8"/>
        <v>0</v>
      </c>
      <c r="F25" s="90">
        <f t="shared" si="8"/>
        <v>0</v>
      </c>
      <c r="G25" s="90">
        <f t="shared" si="8"/>
        <v>0</v>
      </c>
      <c r="H25" s="90">
        <f t="shared" si="8"/>
        <v>0</v>
      </c>
      <c r="I25" s="90">
        <f t="shared" si="8"/>
        <v>0</v>
      </c>
      <c r="J25" s="90">
        <f t="shared" si="8"/>
        <v>0</v>
      </c>
      <c r="K25" s="90">
        <f t="shared" si="8"/>
        <v>0</v>
      </c>
      <c r="L25" s="90">
        <f t="shared" si="8"/>
        <v>0</v>
      </c>
      <c r="M25" s="90">
        <f t="shared" si="8"/>
        <v>0</v>
      </c>
      <c r="N25" s="88">
        <f t="shared" si="8"/>
        <v>0</v>
      </c>
      <c r="O25" s="101">
        <f t="shared" si="8"/>
        <v>0</v>
      </c>
      <c r="P25" s="88">
        <f t="shared" si="8"/>
        <v>0</v>
      </c>
      <c r="Q25" s="101">
        <f t="shared" si="8"/>
        <v>0</v>
      </c>
      <c r="R25" s="88">
        <f t="shared" si="8"/>
        <v>0</v>
      </c>
      <c r="S25" s="101">
        <f t="shared" si="8"/>
        <v>0</v>
      </c>
      <c r="T25" s="88">
        <f t="shared" ref="T25:X25" si="9">T76</f>
        <v>0</v>
      </c>
      <c r="U25" s="101">
        <f t="shared" si="9"/>
        <v>0</v>
      </c>
      <c r="V25" s="88">
        <f t="shared" si="9"/>
        <v>0</v>
      </c>
      <c r="W25" s="101">
        <f t="shared" si="9"/>
        <v>0</v>
      </c>
      <c r="X25" s="69" t="str">
        <f t="shared" si="9"/>
        <v>нд</v>
      </c>
    </row>
    <row r="26" spans="1:24" ht="47.25" x14ac:dyDescent="0.25">
      <c r="A26" s="26" t="s">
        <v>59</v>
      </c>
      <c r="B26" s="26" t="s">
        <v>60</v>
      </c>
      <c r="C26" s="28" t="s">
        <v>50</v>
      </c>
      <c r="D26" s="92">
        <f t="shared" si="8"/>
        <v>0</v>
      </c>
      <c r="E26" s="92">
        <f t="shared" si="8"/>
        <v>0</v>
      </c>
      <c r="F26" s="92">
        <f t="shared" si="8"/>
        <v>0</v>
      </c>
      <c r="G26" s="92">
        <f t="shared" si="8"/>
        <v>0</v>
      </c>
      <c r="H26" s="92">
        <f t="shared" si="8"/>
        <v>0</v>
      </c>
      <c r="I26" s="91">
        <f t="shared" si="8"/>
        <v>0</v>
      </c>
      <c r="J26" s="92">
        <f t="shared" si="8"/>
        <v>0</v>
      </c>
      <c r="K26" s="92">
        <f t="shared" si="8"/>
        <v>0</v>
      </c>
      <c r="L26" s="92">
        <f t="shared" si="8"/>
        <v>0</v>
      </c>
      <c r="M26" s="92">
        <f t="shared" si="8"/>
        <v>0</v>
      </c>
      <c r="N26" s="88">
        <f t="shared" si="8"/>
        <v>0</v>
      </c>
      <c r="O26" s="101">
        <f t="shared" si="8"/>
        <v>0</v>
      </c>
      <c r="P26" s="88">
        <f t="shared" si="8"/>
        <v>0</v>
      </c>
      <c r="Q26" s="101">
        <f t="shared" si="8"/>
        <v>0</v>
      </c>
      <c r="R26" s="88">
        <f t="shared" si="8"/>
        <v>0</v>
      </c>
      <c r="S26" s="101">
        <f t="shared" si="8"/>
        <v>0</v>
      </c>
      <c r="T26" s="88">
        <f t="shared" ref="T26:W26" si="10">T77</f>
        <v>0</v>
      </c>
      <c r="U26" s="101">
        <f t="shared" si="10"/>
        <v>0</v>
      </c>
      <c r="V26" s="88">
        <f t="shared" si="10"/>
        <v>0</v>
      </c>
      <c r="W26" s="101">
        <f t="shared" si="10"/>
        <v>0</v>
      </c>
      <c r="X26" s="20" t="str">
        <f t="shared" ref="X26" si="11">X77</f>
        <v>нд</v>
      </c>
    </row>
    <row r="27" spans="1:24" ht="31.5" x14ac:dyDescent="0.25">
      <c r="A27" s="25" t="s">
        <v>61</v>
      </c>
      <c r="B27" s="26" t="s">
        <v>62</v>
      </c>
      <c r="C27" s="27" t="s">
        <v>50</v>
      </c>
      <c r="D27" s="90">
        <f t="shared" si="8"/>
        <v>5.6870000000000003</v>
      </c>
      <c r="E27" s="90">
        <f t="shared" si="8"/>
        <v>0</v>
      </c>
      <c r="F27" s="90">
        <f t="shared" si="8"/>
        <v>0</v>
      </c>
      <c r="G27" s="90">
        <f t="shared" si="8"/>
        <v>5.6870000000000003</v>
      </c>
      <c r="H27" s="90">
        <f t="shared" si="8"/>
        <v>0</v>
      </c>
      <c r="I27" s="90">
        <f t="shared" si="8"/>
        <v>12.875429110000001</v>
      </c>
      <c r="J27" s="90">
        <f t="shared" si="8"/>
        <v>0</v>
      </c>
      <c r="K27" s="90">
        <f t="shared" si="8"/>
        <v>0</v>
      </c>
      <c r="L27" s="90">
        <f t="shared" si="8"/>
        <v>12.875429110000001</v>
      </c>
      <c r="M27" s="90">
        <f t="shared" si="8"/>
        <v>0</v>
      </c>
      <c r="N27" s="88">
        <f t="shared" si="8"/>
        <v>7.1884291100000004</v>
      </c>
      <c r="O27" s="101">
        <f t="shared" si="8"/>
        <v>126.40107455600493</v>
      </c>
      <c r="P27" s="88">
        <f t="shared" si="8"/>
        <v>0</v>
      </c>
      <c r="Q27" s="101">
        <f t="shared" si="8"/>
        <v>0</v>
      </c>
      <c r="R27" s="88">
        <f t="shared" si="8"/>
        <v>0</v>
      </c>
      <c r="S27" s="101">
        <f t="shared" si="8"/>
        <v>0</v>
      </c>
      <c r="T27" s="88">
        <f t="shared" ref="T27:X27" si="12">T78</f>
        <v>7.1884291100000004</v>
      </c>
      <c r="U27" s="101">
        <f t="shared" si="12"/>
        <v>126.40107455600493</v>
      </c>
      <c r="V27" s="88">
        <f t="shared" si="12"/>
        <v>0</v>
      </c>
      <c r="W27" s="101">
        <f t="shared" si="12"/>
        <v>0</v>
      </c>
      <c r="X27" s="69" t="str">
        <f t="shared" si="12"/>
        <v>нд</v>
      </c>
    </row>
    <row r="28" spans="1:24" x14ac:dyDescent="0.25">
      <c r="A28" s="22" t="s">
        <v>63</v>
      </c>
      <c r="B28" s="23" t="s">
        <v>64</v>
      </c>
      <c r="C28" s="29"/>
      <c r="D28" s="29"/>
      <c r="E28" s="68"/>
      <c r="F28" s="68"/>
      <c r="G28" s="68"/>
      <c r="H28" s="68"/>
      <c r="I28" s="68"/>
      <c r="J28" s="68"/>
      <c r="K28" s="68"/>
      <c r="L28" s="68"/>
      <c r="M28" s="6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73"/>
    </row>
    <row r="29" spans="1:24" ht="31.5" x14ac:dyDescent="0.25">
      <c r="A29" s="30" t="s">
        <v>18</v>
      </c>
      <c r="B29" s="31" t="s">
        <v>65</v>
      </c>
      <c r="C29" s="32" t="s">
        <v>50</v>
      </c>
      <c r="D29" s="93">
        <f t="shared" ref="D29:V29" si="13">D30+D34+D37+D38</f>
        <v>0</v>
      </c>
      <c r="E29" s="65">
        <f t="shared" si="13"/>
        <v>0</v>
      </c>
      <c r="F29" s="65">
        <f t="shared" si="13"/>
        <v>0</v>
      </c>
      <c r="G29" s="65">
        <f t="shared" si="13"/>
        <v>0</v>
      </c>
      <c r="H29" s="65">
        <f t="shared" si="13"/>
        <v>0</v>
      </c>
      <c r="I29" s="65">
        <f t="shared" si="13"/>
        <v>19.055225059999998</v>
      </c>
      <c r="J29" s="65">
        <f t="shared" si="13"/>
        <v>0</v>
      </c>
      <c r="K29" s="65">
        <f t="shared" si="13"/>
        <v>0</v>
      </c>
      <c r="L29" s="65">
        <f t="shared" si="13"/>
        <v>0</v>
      </c>
      <c r="M29" s="65">
        <f t="shared" si="13"/>
        <v>19.055225059999998</v>
      </c>
      <c r="N29" s="85">
        <f t="shared" si="13"/>
        <v>19.055225059999998</v>
      </c>
      <c r="O29" s="86">
        <v>0</v>
      </c>
      <c r="P29" s="85">
        <f t="shared" si="13"/>
        <v>0</v>
      </c>
      <c r="Q29" s="86">
        <v>0</v>
      </c>
      <c r="R29" s="85">
        <f t="shared" si="13"/>
        <v>0</v>
      </c>
      <c r="S29" s="86">
        <v>0</v>
      </c>
      <c r="T29" s="85">
        <f t="shared" si="13"/>
        <v>0</v>
      </c>
      <c r="U29" s="86">
        <v>0</v>
      </c>
      <c r="V29" s="85">
        <f t="shared" si="13"/>
        <v>19.055225059999998</v>
      </c>
      <c r="W29" s="86">
        <v>0</v>
      </c>
      <c r="X29" s="74" t="s">
        <v>126</v>
      </c>
    </row>
    <row r="30" spans="1:24" ht="47.25" x14ac:dyDescent="0.25">
      <c r="A30" s="35" t="s">
        <v>19</v>
      </c>
      <c r="B30" s="36" t="s">
        <v>66</v>
      </c>
      <c r="C30" s="38" t="s">
        <v>50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84">
        <f>N31+N32+N33</f>
        <v>0</v>
      </c>
      <c r="O30" s="82">
        <v>0</v>
      </c>
      <c r="P30" s="84">
        <f>P31+P32+P33</f>
        <v>0</v>
      </c>
      <c r="Q30" s="82">
        <v>0</v>
      </c>
      <c r="R30" s="84">
        <f>R31+R32+R33</f>
        <v>0</v>
      </c>
      <c r="S30" s="82">
        <v>0</v>
      </c>
      <c r="T30" s="84">
        <f>T31+T32+T33</f>
        <v>0</v>
      </c>
      <c r="U30" s="82">
        <v>0</v>
      </c>
      <c r="V30" s="84">
        <f>V31+V32+V33</f>
        <v>0</v>
      </c>
      <c r="W30" s="82">
        <v>0</v>
      </c>
      <c r="X30" s="75" t="s">
        <v>126</v>
      </c>
    </row>
    <row r="31" spans="1:24" ht="78.75" x14ac:dyDescent="0.25">
      <c r="A31" s="54" t="s">
        <v>20</v>
      </c>
      <c r="B31" s="45" t="s">
        <v>67</v>
      </c>
      <c r="C31" s="71" t="s">
        <v>50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83">
        <v>0</v>
      </c>
      <c r="O31" s="87">
        <v>0</v>
      </c>
      <c r="P31" s="83">
        <v>0</v>
      </c>
      <c r="Q31" s="87">
        <v>0</v>
      </c>
      <c r="R31" s="83">
        <v>0</v>
      </c>
      <c r="S31" s="87">
        <v>0</v>
      </c>
      <c r="T31" s="83">
        <v>0</v>
      </c>
      <c r="U31" s="87">
        <v>0</v>
      </c>
      <c r="V31" s="83">
        <v>0</v>
      </c>
      <c r="W31" s="87">
        <v>0</v>
      </c>
      <c r="X31" s="76" t="s">
        <v>126</v>
      </c>
    </row>
    <row r="32" spans="1:24" ht="78.75" x14ac:dyDescent="0.25">
      <c r="A32" s="54" t="s">
        <v>21</v>
      </c>
      <c r="B32" s="45" t="s">
        <v>68</v>
      </c>
      <c r="C32" s="53" t="s">
        <v>50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83">
        <v>0</v>
      </c>
      <c r="O32" s="87">
        <v>0</v>
      </c>
      <c r="P32" s="83">
        <v>0</v>
      </c>
      <c r="Q32" s="87">
        <v>0</v>
      </c>
      <c r="R32" s="83">
        <v>0</v>
      </c>
      <c r="S32" s="87">
        <v>0</v>
      </c>
      <c r="T32" s="83">
        <v>0</v>
      </c>
      <c r="U32" s="87">
        <v>0</v>
      </c>
      <c r="V32" s="83">
        <v>0</v>
      </c>
      <c r="W32" s="87">
        <v>0</v>
      </c>
      <c r="X32" s="76" t="s">
        <v>126</v>
      </c>
    </row>
    <row r="33" spans="1:24" ht="63" x14ac:dyDescent="0.25">
      <c r="A33" s="54" t="s">
        <v>22</v>
      </c>
      <c r="B33" s="45" t="s">
        <v>69</v>
      </c>
      <c r="C33" s="53" t="s">
        <v>50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83">
        <v>0</v>
      </c>
      <c r="O33" s="87">
        <v>0</v>
      </c>
      <c r="P33" s="83">
        <v>0</v>
      </c>
      <c r="Q33" s="87">
        <v>0</v>
      </c>
      <c r="R33" s="83">
        <v>0</v>
      </c>
      <c r="S33" s="87">
        <v>0</v>
      </c>
      <c r="T33" s="83">
        <v>0</v>
      </c>
      <c r="U33" s="87">
        <v>0</v>
      </c>
      <c r="V33" s="83">
        <v>0</v>
      </c>
      <c r="W33" s="87">
        <v>0</v>
      </c>
      <c r="X33" s="76" t="s">
        <v>126</v>
      </c>
    </row>
    <row r="34" spans="1:24" ht="47.25" x14ac:dyDescent="0.25">
      <c r="A34" s="35" t="s">
        <v>23</v>
      </c>
      <c r="B34" s="36" t="s">
        <v>70</v>
      </c>
      <c r="C34" s="38" t="s">
        <v>50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84">
        <f>N35+N36</f>
        <v>0</v>
      </c>
      <c r="O34" s="82">
        <v>0</v>
      </c>
      <c r="P34" s="84">
        <f>P35+P36</f>
        <v>0</v>
      </c>
      <c r="Q34" s="82">
        <v>0</v>
      </c>
      <c r="R34" s="84">
        <f>R35+R36</f>
        <v>0</v>
      </c>
      <c r="S34" s="82">
        <v>0</v>
      </c>
      <c r="T34" s="84">
        <f>T35+T36</f>
        <v>0</v>
      </c>
      <c r="U34" s="82">
        <v>0</v>
      </c>
      <c r="V34" s="84">
        <f>V35+V36</f>
        <v>0</v>
      </c>
      <c r="W34" s="82">
        <v>0</v>
      </c>
      <c r="X34" s="75" t="s">
        <v>126</v>
      </c>
    </row>
    <row r="35" spans="1:24" ht="78.75" x14ac:dyDescent="0.25">
      <c r="A35" s="54" t="s">
        <v>41</v>
      </c>
      <c r="B35" s="45" t="s">
        <v>71</v>
      </c>
      <c r="C35" s="53" t="s">
        <v>50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83">
        <v>0</v>
      </c>
      <c r="O35" s="87">
        <v>0</v>
      </c>
      <c r="P35" s="83">
        <v>0</v>
      </c>
      <c r="Q35" s="87">
        <v>0</v>
      </c>
      <c r="R35" s="83">
        <v>0</v>
      </c>
      <c r="S35" s="87">
        <v>0</v>
      </c>
      <c r="T35" s="83">
        <v>0</v>
      </c>
      <c r="U35" s="87">
        <v>0</v>
      </c>
      <c r="V35" s="83">
        <v>0</v>
      </c>
      <c r="W35" s="87">
        <v>0</v>
      </c>
      <c r="X35" s="76" t="s">
        <v>126</v>
      </c>
    </row>
    <row r="36" spans="1:24" ht="47.25" x14ac:dyDescent="0.25">
      <c r="A36" s="54" t="s">
        <v>42</v>
      </c>
      <c r="B36" s="45" t="s">
        <v>72</v>
      </c>
      <c r="C36" s="53" t="s">
        <v>50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83">
        <v>0</v>
      </c>
      <c r="O36" s="87">
        <v>0</v>
      </c>
      <c r="P36" s="83">
        <v>0</v>
      </c>
      <c r="Q36" s="87">
        <v>0</v>
      </c>
      <c r="R36" s="83">
        <v>0</v>
      </c>
      <c r="S36" s="87">
        <v>0</v>
      </c>
      <c r="T36" s="83">
        <v>0</v>
      </c>
      <c r="U36" s="87">
        <v>0</v>
      </c>
      <c r="V36" s="83">
        <v>0</v>
      </c>
      <c r="W36" s="87">
        <v>0</v>
      </c>
      <c r="X36" s="76" t="s">
        <v>126</v>
      </c>
    </row>
    <row r="37" spans="1:24" ht="63" x14ac:dyDescent="0.25">
      <c r="A37" s="33" t="s">
        <v>24</v>
      </c>
      <c r="B37" s="31" t="s">
        <v>73</v>
      </c>
      <c r="C37" s="34" t="s">
        <v>50</v>
      </c>
      <c r="D37" s="65">
        <v>0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85">
        <v>0</v>
      </c>
      <c r="O37" s="86">
        <v>0</v>
      </c>
      <c r="P37" s="85">
        <v>0</v>
      </c>
      <c r="Q37" s="86">
        <v>0</v>
      </c>
      <c r="R37" s="85">
        <v>0</v>
      </c>
      <c r="S37" s="86">
        <v>0</v>
      </c>
      <c r="T37" s="85">
        <v>0</v>
      </c>
      <c r="U37" s="86">
        <v>0</v>
      </c>
      <c r="V37" s="85">
        <v>0</v>
      </c>
      <c r="W37" s="86">
        <v>0</v>
      </c>
      <c r="X37" s="74" t="s">
        <v>126</v>
      </c>
    </row>
    <row r="38" spans="1:24" ht="94.5" x14ac:dyDescent="0.25">
      <c r="A38" s="31" t="s">
        <v>74</v>
      </c>
      <c r="B38" s="31" t="s">
        <v>75</v>
      </c>
      <c r="C38" s="34" t="s">
        <v>50</v>
      </c>
      <c r="D38" s="65">
        <f t="shared" ref="D38:N38" si="14">D39+D49</f>
        <v>0</v>
      </c>
      <c r="E38" s="65">
        <f t="shared" si="14"/>
        <v>0</v>
      </c>
      <c r="F38" s="65">
        <f t="shared" si="14"/>
        <v>0</v>
      </c>
      <c r="G38" s="65">
        <f t="shared" si="14"/>
        <v>0</v>
      </c>
      <c r="H38" s="65">
        <f t="shared" si="14"/>
        <v>0</v>
      </c>
      <c r="I38" s="65">
        <f t="shared" si="14"/>
        <v>19.055225059999998</v>
      </c>
      <c r="J38" s="65">
        <f t="shared" si="14"/>
        <v>0</v>
      </c>
      <c r="K38" s="65">
        <f t="shared" si="14"/>
        <v>0</v>
      </c>
      <c r="L38" s="65">
        <f t="shared" si="14"/>
        <v>0</v>
      </c>
      <c r="M38" s="65">
        <f t="shared" si="14"/>
        <v>19.055225059999998</v>
      </c>
      <c r="N38" s="85">
        <f t="shared" si="14"/>
        <v>19.055225059999998</v>
      </c>
      <c r="O38" s="86">
        <v>0</v>
      </c>
      <c r="P38" s="85">
        <f>P39+P49</f>
        <v>0</v>
      </c>
      <c r="Q38" s="86">
        <v>0</v>
      </c>
      <c r="R38" s="85">
        <f>R39+R49</f>
        <v>0</v>
      </c>
      <c r="S38" s="86">
        <v>0</v>
      </c>
      <c r="T38" s="85">
        <f>T39+T49</f>
        <v>0</v>
      </c>
      <c r="U38" s="86">
        <v>0</v>
      </c>
      <c r="V38" s="85">
        <f>V39+V49</f>
        <v>19.055225059999998</v>
      </c>
      <c r="W38" s="86">
        <v>0</v>
      </c>
      <c r="X38" s="74" t="s">
        <v>126</v>
      </c>
    </row>
    <row r="39" spans="1:24" ht="78.75" x14ac:dyDescent="0.25">
      <c r="A39" s="44" t="s">
        <v>76</v>
      </c>
      <c r="B39" s="45" t="s">
        <v>77</v>
      </c>
      <c r="C39" s="46" t="s">
        <v>50</v>
      </c>
      <c r="D39" s="71">
        <f>SUM(D40:D48)</f>
        <v>0</v>
      </c>
      <c r="E39" s="71">
        <f t="shared" ref="E39:M39" si="15">SUM(E40:E48)</f>
        <v>0</v>
      </c>
      <c r="F39" s="71">
        <f t="shared" si="15"/>
        <v>0</v>
      </c>
      <c r="G39" s="71">
        <f t="shared" si="15"/>
        <v>0</v>
      </c>
      <c r="H39" s="71">
        <f t="shared" si="15"/>
        <v>0</v>
      </c>
      <c r="I39" s="71">
        <f t="shared" si="15"/>
        <v>19.055225059999998</v>
      </c>
      <c r="J39" s="71">
        <f t="shared" si="15"/>
        <v>0</v>
      </c>
      <c r="K39" s="71">
        <f t="shared" si="15"/>
        <v>0</v>
      </c>
      <c r="L39" s="71">
        <f t="shared" si="15"/>
        <v>0</v>
      </c>
      <c r="M39" s="71">
        <f t="shared" si="15"/>
        <v>19.055225059999998</v>
      </c>
      <c r="N39" s="83">
        <f>SUM(N40:N48)</f>
        <v>19.055225059999998</v>
      </c>
      <c r="O39" s="87">
        <v>0</v>
      </c>
      <c r="P39" s="83">
        <f>SUM(P40:P48)</f>
        <v>0</v>
      </c>
      <c r="Q39" s="87">
        <v>0</v>
      </c>
      <c r="R39" s="83">
        <f>SUM(R40:R48)</f>
        <v>0</v>
      </c>
      <c r="S39" s="87">
        <v>0</v>
      </c>
      <c r="T39" s="83">
        <f>SUM(T40:T48)</f>
        <v>0</v>
      </c>
      <c r="U39" s="87">
        <v>0</v>
      </c>
      <c r="V39" s="83">
        <f>SUM(V40:V48)</f>
        <v>19.055225059999998</v>
      </c>
      <c r="W39" s="87">
        <v>0</v>
      </c>
      <c r="X39" s="76" t="s">
        <v>126</v>
      </c>
    </row>
    <row r="40" spans="1:24" ht="78.75" x14ac:dyDescent="0.25">
      <c r="A40" s="41" t="s">
        <v>76</v>
      </c>
      <c r="B40" s="42" t="s">
        <v>78</v>
      </c>
      <c r="C40" s="15" t="s">
        <v>79</v>
      </c>
      <c r="D40" s="77">
        <f>SUM(E40:H40)</f>
        <v>0</v>
      </c>
      <c r="E40" s="81">
        <v>0</v>
      </c>
      <c r="F40" s="81">
        <v>0</v>
      </c>
      <c r="G40" s="81">
        <v>0</v>
      </c>
      <c r="H40" s="81">
        <v>0</v>
      </c>
      <c r="I40" s="81">
        <f>SUM(J40:M40)</f>
        <v>15</v>
      </c>
      <c r="J40" s="81">
        <v>0</v>
      </c>
      <c r="K40" s="81">
        <v>0</v>
      </c>
      <c r="L40" s="81">
        <v>0</v>
      </c>
      <c r="M40" s="117">
        <v>15</v>
      </c>
      <c r="N40" s="88">
        <f t="shared" ref="N40:N48" si="16">I40-D40</f>
        <v>15</v>
      </c>
      <c r="O40" s="18" t="s">
        <v>126</v>
      </c>
      <c r="P40" s="88">
        <f t="shared" ref="P40:P48" si="17">J40-E40</f>
        <v>0</v>
      </c>
      <c r="Q40" s="101">
        <v>0</v>
      </c>
      <c r="R40" s="88">
        <f t="shared" ref="R40:R48" si="18">K40-F40</f>
        <v>0</v>
      </c>
      <c r="S40" s="101">
        <v>0</v>
      </c>
      <c r="T40" s="88">
        <f t="shared" ref="T40:T48" si="19">L40-G40</f>
        <v>0</v>
      </c>
      <c r="U40" s="101">
        <v>0</v>
      </c>
      <c r="V40" s="88">
        <f t="shared" ref="V40:V48" si="20">M40-H40</f>
        <v>15</v>
      </c>
      <c r="W40" s="101" t="s">
        <v>126</v>
      </c>
      <c r="X40" s="19" t="s">
        <v>137</v>
      </c>
    </row>
    <row r="41" spans="1:24" ht="110.25" x14ac:dyDescent="0.25">
      <c r="A41" s="41" t="s">
        <v>76</v>
      </c>
      <c r="B41" s="43" t="s">
        <v>80</v>
      </c>
      <c r="C41" s="15" t="s">
        <v>81</v>
      </c>
      <c r="D41" s="77">
        <f t="shared" ref="D41:D48" si="21">SUM(E41:H41)</f>
        <v>0</v>
      </c>
      <c r="E41" s="81">
        <v>0</v>
      </c>
      <c r="F41" s="81">
        <v>0</v>
      </c>
      <c r="G41" s="81">
        <v>0</v>
      </c>
      <c r="H41" s="81">
        <v>0</v>
      </c>
      <c r="I41" s="81">
        <f>SUM(J41:M41)</f>
        <v>0</v>
      </c>
      <c r="J41" s="81">
        <v>0</v>
      </c>
      <c r="K41" s="81">
        <v>0</v>
      </c>
      <c r="L41" s="81">
        <v>0</v>
      </c>
      <c r="M41" s="81">
        <v>0</v>
      </c>
      <c r="N41" s="88">
        <f t="shared" si="16"/>
        <v>0</v>
      </c>
      <c r="O41" s="18" t="s">
        <v>126</v>
      </c>
      <c r="P41" s="88">
        <f t="shared" si="17"/>
        <v>0</v>
      </c>
      <c r="Q41" s="101">
        <v>0</v>
      </c>
      <c r="R41" s="88">
        <f t="shared" si="18"/>
        <v>0</v>
      </c>
      <c r="S41" s="101">
        <v>0</v>
      </c>
      <c r="T41" s="88">
        <f t="shared" si="19"/>
        <v>0</v>
      </c>
      <c r="U41" s="101">
        <v>0</v>
      </c>
      <c r="V41" s="88">
        <f t="shared" si="20"/>
        <v>0</v>
      </c>
      <c r="W41" s="101" t="s">
        <v>126</v>
      </c>
      <c r="X41" s="19" t="s">
        <v>138</v>
      </c>
    </row>
    <row r="42" spans="1:24" ht="94.5" x14ac:dyDescent="0.25">
      <c r="A42" s="41" t="s">
        <v>76</v>
      </c>
      <c r="B42" s="43" t="s">
        <v>134</v>
      </c>
      <c r="C42" s="15" t="s">
        <v>131</v>
      </c>
      <c r="D42" s="77">
        <f t="shared" si="21"/>
        <v>0</v>
      </c>
      <c r="E42" s="81">
        <v>0</v>
      </c>
      <c r="F42" s="81">
        <v>0</v>
      </c>
      <c r="G42" s="81">
        <v>0</v>
      </c>
      <c r="H42" s="81">
        <v>0</v>
      </c>
      <c r="I42" s="81">
        <f t="shared" ref="I42:I48" si="22">SUM(J42:M42)</f>
        <v>0.64093356999999995</v>
      </c>
      <c r="J42" s="81">
        <v>0</v>
      </c>
      <c r="K42" s="81">
        <v>0</v>
      </c>
      <c r="L42" s="81">
        <v>0</v>
      </c>
      <c r="M42" s="117">
        <f>232026.16/1000000+0.21867658+0.19023083</f>
        <v>0.64093356999999995</v>
      </c>
      <c r="N42" s="88">
        <f t="shared" si="16"/>
        <v>0.64093356999999995</v>
      </c>
      <c r="O42" s="112" t="s">
        <v>126</v>
      </c>
      <c r="P42" s="88">
        <f t="shared" si="17"/>
        <v>0</v>
      </c>
      <c r="Q42" s="101" t="s">
        <v>126</v>
      </c>
      <c r="R42" s="88">
        <f t="shared" si="18"/>
        <v>0</v>
      </c>
      <c r="S42" s="101" t="s">
        <v>126</v>
      </c>
      <c r="T42" s="88">
        <f t="shared" si="19"/>
        <v>0</v>
      </c>
      <c r="U42" s="101" t="s">
        <v>126</v>
      </c>
      <c r="V42" s="88">
        <f t="shared" si="20"/>
        <v>0.64093356999999995</v>
      </c>
      <c r="W42" s="101" t="s">
        <v>126</v>
      </c>
      <c r="X42" s="19" t="s">
        <v>139</v>
      </c>
    </row>
    <row r="43" spans="1:24" s="115" customFormat="1" ht="78.75" x14ac:dyDescent="0.25">
      <c r="A43" s="41" t="s">
        <v>76</v>
      </c>
      <c r="B43" s="43" t="s">
        <v>135</v>
      </c>
      <c r="C43" s="15" t="s">
        <v>132</v>
      </c>
      <c r="D43" s="77">
        <f t="shared" si="21"/>
        <v>0</v>
      </c>
      <c r="E43" s="81">
        <v>0</v>
      </c>
      <c r="F43" s="81">
        <v>0</v>
      </c>
      <c r="G43" s="81">
        <v>0</v>
      </c>
      <c r="H43" s="81">
        <v>0</v>
      </c>
      <c r="I43" s="81">
        <f t="shared" si="22"/>
        <v>6.6784190000000007E-2</v>
      </c>
      <c r="J43" s="81">
        <v>0</v>
      </c>
      <c r="K43" s="81">
        <v>0</v>
      </c>
      <c r="L43" s="81">
        <v>0</v>
      </c>
      <c r="M43" s="117">
        <f>66784.19/1000000</f>
        <v>6.6784190000000007E-2</v>
      </c>
      <c r="N43" s="81">
        <f t="shared" si="16"/>
        <v>6.6784190000000007E-2</v>
      </c>
      <c r="O43" s="19" t="s">
        <v>126</v>
      </c>
      <c r="P43" s="81">
        <f t="shared" si="17"/>
        <v>0</v>
      </c>
      <c r="Q43" s="114" t="s">
        <v>126</v>
      </c>
      <c r="R43" s="81">
        <f t="shared" si="18"/>
        <v>0</v>
      </c>
      <c r="S43" s="114" t="s">
        <v>126</v>
      </c>
      <c r="T43" s="81">
        <f t="shared" si="19"/>
        <v>0</v>
      </c>
      <c r="U43" s="114" t="s">
        <v>126</v>
      </c>
      <c r="V43" s="81">
        <f t="shared" si="20"/>
        <v>6.6784190000000007E-2</v>
      </c>
      <c r="W43" s="114" t="s">
        <v>126</v>
      </c>
      <c r="X43" s="19" t="s">
        <v>159</v>
      </c>
    </row>
    <row r="44" spans="1:24" ht="94.5" x14ac:dyDescent="0.25">
      <c r="A44" s="41" t="s">
        <v>76</v>
      </c>
      <c r="B44" s="43" t="s">
        <v>136</v>
      </c>
      <c r="C44" s="15" t="s">
        <v>133</v>
      </c>
      <c r="D44" s="77">
        <f t="shared" si="21"/>
        <v>0</v>
      </c>
      <c r="E44" s="81">
        <v>0</v>
      </c>
      <c r="F44" s="81">
        <v>0</v>
      </c>
      <c r="G44" s="81">
        <v>0</v>
      </c>
      <c r="H44" s="81">
        <v>0</v>
      </c>
      <c r="I44" s="81">
        <f t="shared" si="22"/>
        <v>0.13733753000000001</v>
      </c>
      <c r="J44" s="81">
        <v>0</v>
      </c>
      <c r="K44" s="81">
        <v>0</v>
      </c>
      <c r="L44" s="81">
        <v>0</v>
      </c>
      <c r="M44" s="117">
        <f>49775.57/1000000+0.04671646+0.0408455</f>
        <v>0.13733753000000001</v>
      </c>
      <c r="N44" s="88">
        <f t="shared" si="16"/>
        <v>0.13733753000000001</v>
      </c>
      <c r="O44" s="112" t="s">
        <v>126</v>
      </c>
      <c r="P44" s="88">
        <f t="shared" si="17"/>
        <v>0</v>
      </c>
      <c r="Q44" s="101" t="s">
        <v>126</v>
      </c>
      <c r="R44" s="88">
        <f t="shared" si="18"/>
        <v>0</v>
      </c>
      <c r="S44" s="101" t="s">
        <v>126</v>
      </c>
      <c r="T44" s="88">
        <f t="shared" si="19"/>
        <v>0</v>
      </c>
      <c r="U44" s="101" t="s">
        <v>126</v>
      </c>
      <c r="V44" s="88">
        <f t="shared" si="20"/>
        <v>0.13733753000000001</v>
      </c>
      <c r="W44" s="101" t="s">
        <v>126</v>
      </c>
      <c r="X44" s="19" t="s">
        <v>139</v>
      </c>
    </row>
    <row r="45" spans="1:24" ht="31.5" x14ac:dyDescent="0.25">
      <c r="A45" s="41" t="s">
        <v>76</v>
      </c>
      <c r="B45" s="43" t="s">
        <v>146</v>
      </c>
      <c r="C45" s="15" t="s">
        <v>141</v>
      </c>
      <c r="D45" s="77">
        <f t="shared" si="21"/>
        <v>0</v>
      </c>
      <c r="E45" s="81">
        <v>0</v>
      </c>
      <c r="F45" s="81">
        <v>0</v>
      </c>
      <c r="G45" s="81">
        <v>0</v>
      </c>
      <c r="H45" s="81">
        <v>0</v>
      </c>
      <c r="I45" s="81">
        <f t="shared" si="22"/>
        <v>0.52235096000000003</v>
      </c>
      <c r="J45" s="81">
        <v>0</v>
      </c>
      <c r="K45" s="81">
        <v>0</v>
      </c>
      <c r="L45" s="81">
        <v>0</v>
      </c>
      <c r="M45" s="117">
        <f>(44763.87+402459.15)/1000000+0.07512794</f>
        <v>0.52235096000000003</v>
      </c>
      <c r="N45" s="88">
        <f t="shared" si="16"/>
        <v>0.52235096000000003</v>
      </c>
      <c r="O45" s="116" t="s">
        <v>126</v>
      </c>
      <c r="P45" s="88">
        <f t="shared" si="17"/>
        <v>0</v>
      </c>
      <c r="Q45" s="101" t="s">
        <v>126</v>
      </c>
      <c r="R45" s="88">
        <f t="shared" si="18"/>
        <v>0</v>
      </c>
      <c r="S45" s="101" t="s">
        <v>126</v>
      </c>
      <c r="T45" s="88">
        <f t="shared" si="19"/>
        <v>0</v>
      </c>
      <c r="U45" s="101" t="s">
        <v>126</v>
      </c>
      <c r="V45" s="88">
        <f t="shared" si="20"/>
        <v>0.52235096000000003</v>
      </c>
      <c r="W45" s="101" t="s">
        <v>126</v>
      </c>
      <c r="X45" s="19" t="s">
        <v>145</v>
      </c>
    </row>
    <row r="46" spans="1:24" ht="31.5" x14ac:dyDescent="0.25">
      <c r="A46" s="41" t="s">
        <v>76</v>
      </c>
      <c r="B46" s="43" t="s">
        <v>147</v>
      </c>
      <c r="C46" s="15" t="s">
        <v>142</v>
      </c>
      <c r="D46" s="77">
        <f t="shared" si="21"/>
        <v>0</v>
      </c>
      <c r="E46" s="81">
        <v>0</v>
      </c>
      <c r="F46" s="81">
        <v>0</v>
      </c>
      <c r="G46" s="81">
        <v>0</v>
      </c>
      <c r="H46" s="81">
        <v>0</v>
      </c>
      <c r="I46" s="81">
        <f t="shared" si="22"/>
        <v>8.5005949999999997E-2</v>
      </c>
      <c r="J46" s="81">
        <v>0</v>
      </c>
      <c r="K46" s="81">
        <v>0</v>
      </c>
      <c r="L46" s="81">
        <v>0</v>
      </c>
      <c r="M46" s="117">
        <f>43627.75/1000000+0.0413782</f>
        <v>8.5005949999999997E-2</v>
      </c>
      <c r="N46" s="88">
        <f t="shared" si="16"/>
        <v>8.5005949999999997E-2</v>
      </c>
      <c r="O46" s="116" t="s">
        <v>126</v>
      </c>
      <c r="P46" s="88">
        <f t="shared" si="17"/>
        <v>0</v>
      </c>
      <c r="Q46" s="101" t="s">
        <v>126</v>
      </c>
      <c r="R46" s="88">
        <f t="shared" si="18"/>
        <v>0</v>
      </c>
      <c r="S46" s="101" t="s">
        <v>126</v>
      </c>
      <c r="T46" s="88">
        <f t="shared" si="19"/>
        <v>0</v>
      </c>
      <c r="U46" s="101" t="s">
        <v>126</v>
      </c>
      <c r="V46" s="88">
        <f t="shared" si="20"/>
        <v>8.5005949999999997E-2</v>
      </c>
      <c r="W46" s="101" t="s">
        <v>126</v>
      </c>
      <c r="X46" s="19" t="s">
        <v>145</v>
      </c>
    </row>
    <row r="47" spans="1:24" ht="78.75" x14ac:dyDescent="0.25">
      <c r="A47" s="41" t="s">
        <v>76</v>
      </c>
      <c r="B47" s="43" t="s">
        <v>148</v>
      </c>
      <c r="C47" s="15" t="s">
        <v>143</v>
      </c>
      <c r="D47" s="77">
        <f t="shared" si="21"/>
        <v>0</v>
      </c>
      <c r="E47" s="81">
        <v>0</v>
      </c>
      <c r="F47" s="81">
        <v>0</v>
      </c>
      <c r="G47" s="81">
        <v>0</v>
      </c>
      <c r="H47" s="81">
        <v>0</v>
      </c>
      <c r="I47" s="81">
        <f t="shared" si="22"/>
        <v>0.51196112999999999</v>
      </c>
      <c r="J47" s="81">
        <v>0</v>
      </c>
      <c r="K47" s="81">
        <v>0</v>
      </c>
      <c r="L47" s="81">
        <v>0</v>
      </c>
      <c r="M47" s="117">
        <f>185499.33/1000000+0.17468421+0.15177759</f>
        <v>0.51196112999999999</v>
      </c>
      <c r="N47" s="88">
        <f t="shared" si="16"/>
        <v>0.51196112999999999</v>
      </c>
      <c r="O47" s="116" t="s">
        <v>126</v>
      </c>
      <c r="P47" s="88">
        <f t="shared" si="17"/>
        <v>0</v>
      </c>
      <c r="Q47" s="101" t="s">
        <v>126</v>
      </c>
      <c r="R47" s="88">
        <f t="shared" si="18"/>
        <v>0</v>
      </c>
      <c r="S47" s="101" t="s">
        <v>126</v>
      </c>
      <c r="T47" s="88">
        <f t="shared" si="19"/>
        <v>0</v>
      </c>
      <c r="U47" s="101" t="s">
        <v>126</v>
      </c>
      <c r="V47" s="88">
        <f t="shared" si="20"/>
        <v>0.51196112999999999</v>
      </c>
      <c r="W47" s="101" t="s">
        <v>126</v>
      </c>
      <c r="X47" s="19" t="s">
        <v>145</v>
      </c>
    </row>
    <row r="48" spans="1:24" ht="47.25" x14ac:dyDescent="0.25">
      <c r="A48" s="41" t="s">
        <v>76</v>
      </c>
      <c r="B48" s="43" t="s">
        <v>149</v>
      </c>
      <c r="C48" s="15" t="s">
        <v>144</v>
      </c>
      <c r="D48" s="77">
        <f t="shared" si="21"/>
        <v>0</v>
      </c>
      <c r="E48" s="81">
        <v>0</v>
      </c>
      <c r="F48" s="81">
        <v>0</v>
      </c>
      <c r="G48" s="81">
        <v>0</v>
      </c>
      <c r="H48" s="81">
        <v>0</v>
      </c>
      <c r="I48" s="81">
        <f t="shared" si="22"/>
        <v>2.0908517300000002</v>
      </c>
      <c r="J48" s="81">
        <v>0</v>
      </c>
      <c r="K48" s="81">
        <v>0</v>
      </c>
      <c r="L48" s="81">
        <v>0</v>
      </c>
      <c r="M48" s="117">
        <f>90763.96/1000000+0.08523416+1.61+0.30485361</f>
        <v>2.0908517300000002</v>
      </c>
      <c r="N48" s="88">
        <f t="shared" si="16"/>
        <v>2.0908517300000002</v>
      </c>
      <c r="O48" s="116" t="s">
        <v>126</v>
      </c>
      <c r="P48" s="88">
        <f t="shared" si="17"/>
        <v>0</v>
      </c>
      <c r="Q48" s="101">
        <v>0</v>
      </c>
      <c r="R48" s="88">
        <f t="shared" si="18"/>
        <v>0</v>
      </c>
      <c r="S48" s="101" t="s">
        <v>126</v>
      </c>
      <c r="T48" s="88">
        <f t="shared" si="19"/>
        <v>0</v>
      </c>
      <c r="U48" s="101" t="s">
        <v>126</v>
      </c>
      <c r="V48" s="88">
        <f t="shared" si="20"/>
        <v>2.0908517300000002</v>
      </c>
      <c r="W48" s="101" t="s">
        <v>126</v>
      </c>
      <c r="X48" s="19" t="s">
        <v>162</v>
      </c>
    </row>
    <row r="49" spans="1:24" ht="78.75" x14ac:dyDescent="0.25">
      <c r="A49" s="45" t="s">
        <v>82</v>
      </c>
      <c r="B49" s="107" t="s">
        <v>83</v>
      </c>
      <c r="C49" s="53" t="s">
        <v>50</v>
      </c>
      <c r="D49" s="71">
        <v>0</v>
      </c>
      <c r="E49" s="71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83">
        <v>0</v>
      </c>
      <c r="O49" s="87">
        <v>0</v>
      </c>
      <c r="P49" s="83">
        <v>0</v>
      </c>
      <c r="Q49" s="87">
        <v>0</v>
      </c>
      <c r="R49" s="83">
        <v>0</v>
      </c>
      <c r="S49" s="87">
        <v>0</v>
      </c>
      <c r="T49" s="83">
        <v>0</v>
      </c>
      <c r="U49" s="87">
        <v>0</v>
      </c>
      <c r="V49" s="83">
        <v>0</v>
      </c>
      <c r="W49" s="87">
        <v>0</v>
      </c>
      <c r="X49" s="76" t="s">
        <v>126</v>
      </c>
    </row>
    <row r="50" spans="1:24" ht="47.25" x14ac:dyDescent="0.25">
      <c r="A50" s="30" t="s">
        <v>25</v>
      </c>
      <c r="B50" s="31" t="s">
        <v>84</v>
      </c>
      <c r="C50" s="32" t="s">
        <v>50</v>
      </c>
      <c r="D50" s="93">
        <f t="shared" ref="D50:N50" si="23">D51+D55+D59+D70</f>
        <v>16.393999999999998</v>
      </c>
      <c r="E50" s="93">
        <f t="shared" si="23"/>
        <v>0</v>
      </c>
      <c r="F50" s="93">
        <f t="shared" si="23"/>
        <v>0</v>
      </c>
      <c r="G50" s="93">
        <f t="shared" si="23"/>
        <v>16.393999999999998</v>
      </c>
      <c r="H50" s="93">
        <f t="shared" si="23"/>
        <v>0</v>
      </c>
      <c r="I50" s="93">
        <f t="shared" si="23"/>
        <v>0</v>
      </c>
      <c r="J50" s="93">
        <f t="shared" si="23"/>
        <v>0</v>
      </c>
      <c r="K50" s="93">
        <f t="shared" si="23"/>
        <v>0</v>
      </c>
      <c r="L50" s="93">
        <f t="shared" si="23"/>
        <v>0</v>
      </c>
      <c r="M50" s="93">
        <f t="shared" si="23"/>
        <v>0</v>
      </c>
      <c r="N50" s="85">
        <f t="shared" si="23"/>
        <v>-16.393999999999998</v>
      </c>
      <c r="O50" s="86">
        <f t="shared" ref="O50:O51" si="24">N50/D50*100</f>
        <v>-100</v>
      </c>
      <c r="P50" s="85">
        <f>P51+P55+P59+P70</f>
        <v>0</v>
      </c>
      <c r="Q50" s="86">
        <v>0</v>
      </c>
      <c r="R50" s="85">
        <f>R51+R55+R59+R70</f>
        <v>0</v>
      </c>
      <c r="S50" s="86">
        <v>0</v>
      </c>
      <c r="T50" s="85">
        <f>T51+T55+T59+T70</f>
        <v>-16.393999999999998</v>
      </c>
      <c r="U50" s="86">
        <f t="shared" ref="U50" si="25">T50/G50*100</f>
        <v>-100</v>
      </c>
      <c r="V50" s="85">
        <f>V51+V55+V59+V70</f>
        <v>0</v>
      </c>
      <c r="W50" s="86">
        <v>0</v>
      </c>
      <c r="X50" s="74" t="s">
        <v>126</v>
      </c>
    </row>
    <row r="51" spans="1:24" ht="78.75" x14ac:dyDescent="0.25">
      <c r="A51" s="39" t="s">
        <v>26</v>
      </c>
      <c r="B51" s="36" t="s">
        <v>85</v>
      </c>
      <c r="C51" s="40" t="s">
        <v>50</v>
      </c>
      <c r="D51" s="94">
        <f t="shared" ref="D51:N51" si="26">D52+D53</f>
        <v>0</v>
      </c>
      <c r="E51" s="94">
        <f t="shared" si="26"/>
        <v>0</v>
      </c>
      <c r="F51" s="94">
        <f t="shared" si="26"/>
        <v>0</v>
      </c>
      <c r="G51" s="94">
        <f t="shared" si="26"/>
        <v>0</v>
      </c>
      <c r="H51" s="94">
        <f t="shared" si="26"/>
        <v>0</v>
      </c>
      <c r="I51" s="94">
        <f t="shared" si="26"/>
        <v>0</v>
      </c>
      <c r="J51" s="94">
        <f t="shared" si="26"/>
        <v>0</v>
      </c>
      <c r="K51" s="94">
        <f t="shared" si="26"/>
        <v>0</v>
      </c>
      <c r="L51" s="94">
        <f t="shared" si="26"/>
        <v>0</v>
      </c>
      <c r="M51" s="94">
        <f t="shared" si="26"/>
        <v>0</v>
      </c>
      <c r="N51" s="84">
        <f t="shared" si="26"/>
        <v>0</v>
      </c>
      <c r="O51" s="82">
        <v>0</v>
      </c>
      <c r="P51" s="84">
        <f>P52+P53</f>
        <v>0</v>
      </c>
      <c r="Q51" s="82">
        <v>0</v>
      </c>
      <c r="R51" s="84">
        <f>R52+R53</f>
        <v>0</v>
      </c>
      <c r="S51" s="82">
        <v>0</v>
      </c>
      <c r="T51" s="84">
        <f>T52+T53</f>
        <v>0</v>
      </c>
      <c r="U51" s="82">
        <v>0</v>
      </c>
      <c r="V51" s="84">
        <f>V52+V53</f>
        <v>0</v>
      </c>
      <c r="W51" s="82">
        <v>0</v>
      </c>
      <c r="X51" s="75" t="s">
        <v>126</v>
      </c>
    </row>
    <row r="52" spans="1:24" ht="31.5" x14ac:dyDescent="0.25">
      <c r="A52" s="44" t="s">
        <v>27</v>
      </c>
      <c r="B52" s="45" t="s">
        <v>86</v>
      </c>
      <c r="C52" s="46" t="s">
        <v>50</v>
      </c>
      <c r="D52" s="70">
        <v>0</v>
      </c>
      <c r="E52" s="70">
        <v>0</v>
      </c>
      <c r="F52" s="70">
        <v>0</v>
      </c>
      <c r="G52" s="70">
        <v>0</v>
      </c>
      <c r="H52" s="70">
        <v>0</v>
      </c>
      <c r="I52" s="70">
        <v>0</v>
      </c>
      <c r="J52" s="70">
        <v>0</v>
      </c>
      <c r="K52" s="70">
        <v>0</v>
      </c>
      <c r="L52" s="70">
        <v>0</v>
      </c>
      <c r="M52" s="70">
        <v>0</v>
      </c>
      <c r="N52" s="83">
        <v>0</v>
      </c>
      <c r="O52" s="87">
        <v>0</v>
      </c>
      <c r="P52" s="83">
        <v>0</v>
      </c>
      <c r="Q52" s="87">
        <v>0</v>
      </c>
      <c r="R52" s="83">
        <v>0</v>
      </c>
      <c r="S52" s="87">
        <v>0</v>
      </c>
      <c r="T52" s="83">
        <v>0</v>
      </c>
      <c r="U52" s="87">
        <v>0</v>
      </c>
      <c r="V52" s="83">
        <v>0</v>
      </c>
      <c r="W52" s="87">
        <v>0</v>
      </c>
      <c r="X52" s="76" t="s">
        <v>126</v>
      </c>
    </row>
    <row r="53" spans="1:24" ht="63" x14ac:dyDescent="0.25">
      <c r="A53" s="45" t="s">
        <v>28</v>
      </c>
      <c r="B53" s="48" t="s">
        <v>87</v>
      </c>
      <c r="C53" s="49" t="s">
        <v>50</v>
      </c>
      <c r="D53" s="59">
        <f>D54</f>
        <v>0</v>
      </c>
      <c r="E53" s="59">
        <f t="shared" ref="E53:N53" si="27">E54</f>
        <v>0</v>
      </c>
      <c r="F53" s="59">
        <f t="shared" si="27"/>
        <v>0</v>
      </c>
      <c r="G53" s="59">
        <f t="shared" si="27"/>
        <v>0</v>
      </c>
      <c r="H53" s="59">
        <f t="shared" si="27"/>
        <v>0</v>
      </c>
      <c r="I53" s="59">
        <f t="shared" si="27"/>
        <v>0</v>
      </c>
      <c r="J53" s="59">
        <f t="shared" si="27"/>
        <v>0</v>
      </c>
      <c r="K53" s="59">
        <f t="shared" si="27"/>
        <v>0</v>
      </c>
      <c r="L53" s="59">
        <f t="shared" si="27"/>
        <v>0</v>
      </c>
      <c r="M53" s="59">
        <f t="shared" si="27"/>
        <v>0</v>
      </c>
      <c r="N53" s="83">
        <f t="shared" si="27"/>
        <v>0</v>
      </c>
      <c r="O53" s="87">
        <v>0</v>
      </c>
      <c r="P53" s="83">
        <f>P54</f>
        <v>0</v>
      </c>
      <c r="Q53" s="87">
        <v>0</v>
      </c>
      <c r="R53" s="83">
        <f>R54</f>
        <v>0</v>
      </c>
      <c r="S53" s="87">
        <v>0</v>
      </c>
      <c r="T53" s="83">
        <f>T54</f>
        <v>0</v>
      </c>
      <c r="U53" s="87">
        <v>0</v>
      </c>
      <c r="V53" s="83">
        <f>V54</f>
        <v>0</v>
      </c>
      <c r="W53" s="87">
        <v>0</v>
      </c>
      <c r="X53" s="76" t="s">
        <v>126</v>
      </c>
    </row>
    <row r="54" spans="1:24" s="115" customFormat="1" ht="78.75" x14ac:dyDescent="0.25">
      <c r="A54" s="26" t="s">
        <v>28</v>
      </c>
      <c r="B54" s="47" t="s">
        <v>127</v>
      </c>
      <c r="C54" s="43" t="s">
        <v>128</v>
      </c>
      <c r="D54" s="113">
        <f t="shared" ref="D54" si="28">SUM(E54:H54)</f>
        <v>0</v>
      </c>
      <c r="E54" s="113">
        <v>0</v>
      </c>
      <c r="F54" s="113">
        <v>0</v>
      </c>
      <c r="G54" s="113">
        <v>0</v>
      </c>
      <c r="H54" s="113">
        <v>0</v>
      </c>
      <c r="I54" s="113">
        <f>SUM(J54:M54)</f>
        <v>0</v>
      </c>
      <c r="J54" s="113">
        <v>0</v>
      </c>
      <c r="K54" s="113">
        <v>0</v>
      </c>
      <c r="L54" s="113">
        <v>0</v>
      </c>
      <c r="M54" s="113">
        <v>0</v>
      </c>
      <c r="N54" s="81">
        <f t="shared" ref="N54" si="29">I54-D54</f>
        <v>0</v>
      </c>
      <c r="O54" s="114">
        <v>0</v>
      </c>
      <c r="P54" s="81">
        <f t="shared" ref="P54" si="30">J54-E54</f>
        <v>0</v>
      </c>
      <c r="Q54" s="114">
        <v>0</v>
      </c>
      <c r="R54" s="81">
        <f t="shared" ref="R54" si="31">K54-F54</f>
        <v>0</v>
      </c>
      <c r="S54" s="114">
        <v>0</v>
      </c>
      <c r="T54" s="81">
        <f t="shared" ref="T54" si="32">L54-G54</f>
        <v>0</v>
      </c>
      <c r="U54" s="114">
        <v>0</v>
      </c>
      <c r="V54" s="81">
        <f t="shared" ref="V54" si="33">M54-H54</f>
        <v>0</v>
      </c>
      <c r="W54" s="114">
        <v>0</v>
      </c>
      <c r="X54" s="19" t="s">
        <v>161</v>
      </c>
    </row>
    <row r="55" spans="1:24" ht="47.25" x14ac:dyDescent="0.25">
      <c r="A55" s="50" t="s">
        <v>29</v>
      </c>
      <c r="B55" s="51" t="s">
        <v>88</v>
      </c>
      <c r="C55" s="38" t="s">
        <v>50</v>
      </c>
      <c r="D55" s="37">
        <f t="shared" ref="D55:W55" si="34">D56+D58</f>
        <v>3.9670000000000001</v>
      </c>
      <c r="E55" s="37">
        <f t="shared" si="34"/>
        <v>0</v>
      </c>
      <c r="F55" s="37">
        <f t="shared" si="34"/>
        <v>0</v>
      </c>
      <c r="G55" s="37">
        <f t="shared" si="34"/>
        <v>3.9670000000000001</v>
      </c>
      <c r="H55" s="37">
        <f t="shared" si="34"/>
        <v>0</v>
      </c>
      <c r="I55" s="37">
        <f t="shared" si="34"/>
        <v>0</v>
      </c>
      <c r="J55" s="37">
        <f t="shared" si="34"/>
        <v>0</v>
      </c>
      <c r="K55" s="37">
        <f t="shared" si="34"/>
        <v>0</v>
      </c>
      <c r="L55" s="37">
        <f t="shared" si="34"/>
        <v>0</v>
      </c>
      <c r="M55" s="37">
        <f t="shared" si="34"/>
        <v>0</v>
      </c>
      <c r="N55" s="84">
        <f t="shared" si="34"/>
        <v>-3.9670000000000001</v>
      </c>
      <c r="O55" s="82">
        <f t="shared" si="34"/>
        <v>0</v>
      </c>
      <c r="P55" s="84">
        <f t="shared" si="34"/>
        <v>0</v>
      </c>
      <c r="Q55" s="82">
        <f t="shared" si="34"/>
        <v>0</v>
      </c>
      <c r="R55" s="84">
        <f t="shared" si="34"/>
        <v>0</v>
      </c>
      <c r="S55" s="82">
        <f t="shared" si="34"/>
        <v>0</v>
      </c>
      <c r="T55" s="84">
        <f t="shared" si="34"/>
        <v>-3.9670000000000001</v>
      </c>
      <c r="U55" s="82">
        <f t="shared" si="34"/>
        <v>-100</v>
      </c>
      <c r="V55" s="84">
        <f t="shared" si="34"/>
        <v>0</v>
      </c>
      <c r="W55" s="82">
        <f t="shared" si="34"/>
        <v>0</v>
      </c>
      <c r="X55" s="75" t="s">
        <v>126</v>
      </c>
    </row>
    <row r="56" spans="1:24" ht="31.5" x14ac:dyDescent="0.25">
      <c r="A56" s="52" t="s">
        <v>89</v>
      </c>
      <c r="B56" s="49" t="s">
        <v>90</v>
      </c>
      <c r="C56" s="53" t="s">
        <v>50</v>
      </c>
      <c r="D56" s="95">
        <f>D57</f>
        <v>3.9670000000000001</v>
      </c>
      <c r="E56" s="95">
        <f t="shared" ref="E56:N56" si="35">E57</f>
        <v>0</v>
      </c>
      <c r="F56" s="95">
        <f t="shared" si="35"/>
        <v>0</v>
      </c>
      <c r="G56" s="95">
        <f t="shared" si="35"/>
        <v>3.9670000000000001</v>
      </c>
      <c r="H56" s="95">
        <f t="shared" si="35"/>
        <v>0</v>
      </c>
      <c r="I56" s="95">
        <f t="shared" si="35"/>
        <v>0</v>
      </c>
      <c r="J56" s="95">
        <f t="shared" si="35"/>
        <v>0</v>
      </c>
      <c r="K56" s="95">
        <f t="shared" si="35"/>
        <v>0</v>
      </c>
      <c r="L56" s="95">
        <f t="shared" si="35"/>
        <v>0</v>
      </c>
      <c r="M56" s="95">
        <f t="shared" si="35"/>
        <v>0</v>
      </c>
      <c r="N56" s="83">
        <f t="shared" si="35"/>
        <v>-3.9670000000000001</v>
      </c>
      <c r="O56" s="87">
        <v>0</v>
      </c>
      <c r="P56" s="83">
        <f>P57</f>
        <v>0</v>
      </c>
      <c r="Q56" s="87">
        <v>0</v>
      </c>
      <c r="R56" s="83">
        <f>R57</f>
        <v>0</v>
      </c>
      <c r="S56" s="87">
        <v>0</v>
      </c>
      <c r="T56" s="83">
        <f>T57</f>
        <v>-3.9670000000000001</v>
      </c>
      <c r="U56" s="87">
        <f t="shared" ref="U56" si="36">T56/G56*100</f>
        <v>-100</v>
      </c>
      <c r="V56" s="83">
        <f>V57</f>
        <v>0</v>
      </c>
      <c r="W56" s="87">
        <v>0</v>
      </c>
      <c r="X56" s="76" t="s">
        <v>126</v>
      </c>
    </row>
    <row r="57" spans="1:24" s="115" customFormat="1" ht="94.5" x14ac:dyDescent="0.25">
      <c r="A57" s="57" t="s">
        <v>89</v>
      </c>
      <c r="B57" s="47" t="s">
        <v>154</v>
      </c>
      <c r="C57" s="7" t="s">
        <v>155</v>
      </c>
      <c r="D57" s="119">
        <f t="shared" ref="D57" si="37">SUM(E57:H57)</f>
        <v>3.9670000000000001</v>
      </c>
      <c r="E57" s="119">
        <v>0</v>
      </c>
      <c r="F57" s="119">
        <v>0</v>
      </c>
      <c r="G57" s="119">
        <v>3.9670000000000001</v>
      </c>
      <c r="H57" s="119">
        <v>0</v>
      </c>
      <c r="I57" s="119">
        <f>SUM(J57:M57)</f>
        <v>0</v>
      </c>
      <c r="J57" s="119">
        <v>0</v>
      </c>
      <c r="K57" s="119">
        <v>0</v>
      </c>
      <c r="L57" s="119">
        <v>0</v>
      </c>
      <c r="M57" s="119">
        <v>0</v>
      </c>
      <c r="N57" s="81">
        <f t="shared" ref="N57" si="38">I57-D57</f>
        <v>-3.9670000000000001</v>
      </c>
      <c r="O57" s="114">
        <v>0</v>
      </c>
      <c r="P57" s="81">
        <f t="shared" ref="P57" si="39">J57-E57</f>
        <v>0</v>
      </c>
      <c r="Q57" s="114">
        <v>0</v>
      </c>
      <c r="R57" s="81">
        <f t="shared" ref="R57" si="40">K57-F57</f>
        <v>0</v>
      </c>
      <c r="S57" s="114">
        <v>0</v>
      </c>
      <c r="T57" s="81">
        <f>L57-G57</f>
        <v>-3.9670000000000001</v>
      </c>
      <c r="U57" s="114">
        <f t="shared" ref="U57" si="41">T57/G57*100</f>
        <v>-100</v>
      </c>
      <c r="V57" s="81">
        <f t="shared" ref="V57" si="42">M57-H57</f>
        <v>0</v>
      </c>
      <c r="W57" s="114">
        <v>0</v>
      </c>
      <c r="X57" s="19" t="s">
        <v>140</v>
      </c>
    </row>
    <row r="58" spans="1:24" ht="47.25" x14ac:dyDescent="0.25">
      <c r="A58" s="54" t="s">
        <v>91</v>
      </c>
      <c r="B58" s="48" t="s">
        <v>92</v>
      </c>
      <c r="C58" s="55" t="s">
        <v>50</v>
      </c>
      <c r="D58" s="95">
        <v>0</v>
      </c>
      <c r="E58" s="95">
        <v>0</v>
      </c>
      <c r="F58" s="95">
        <v>0</v>
      </c>
      <c r="G58" s="95">
        <v>0</v>
      </c>
      <c r="H58" s="95">
        <v>0</v>
      </c>
      <c r="I58" s="95">
        <v>0</v>
      </c>
      <c r="J58" s="95">
        <v>0</v>
      </c>
      <c r="K58" s="95">
        <v>0</v>
      </c>
      <c r="L58" s="95">
        <v>0</v>
      </c>
      <c r="M58" s="95">
        <v>0</v>
      </c>
      <c r="N58" s="83">
        <v>0</v>
      </c>
      <c r="O58" s="87">
        <v>0</v>
      </c>
      <c r="P58" s="83">
        <v>0</v>
      </c>
      <c r="Q58" s="87">
        <v>0</v>
      </c>
      <c r="R58" s="83">
        <v>0</v>
      </c>
      <c r="S58" s="87">
        <v>0</v>
      </c>
      <c r="T58" s="83">
        <v>0</v>
      </c>
      <c r="U58" s="87">
        <v>0</v>
      </c>
      <c r="V58" s="83">
        <v>0</v>
      </c>
      <c r="W58" s="87">
        <v>0</v>
      </c>
      <c r="X58" s="76" t="s">
        <v>126</v>
      </c>
    </row>
    <row r="59" spans="1:24" ht="47.25" x14ac:dyDescent="0.25">
      <c r="A59" s="50" t="s">
        <v>30</v>
      </c>
      <c r="B59" s="51" t="s">
        <v>93</v>
      </c>
      <c r="C59" s="56" t="s">
        <v>50</v>
      </c>
      <c r="D59" s="96">
        <f t="shared" ref="D59:V59" si="43">D60+D61+D64+D65+D66+D67+D68+D69</f>
        <v>12.427</v>
      </c>
      <c r="E59" s="96">
        <f t="shared" si="43"/>
        <v>0</v>
      </c>
      <c r="F59" s="96">
        <f t="shared" si="43"/>
        <v>0</v>
      </c>
      <c r="G59" s="96">
        <f t="shared" si="43"/>
        <v>12.427</v>
      </c>
      <c r="H59" s="96">
        <f t="shared" si="43"/>
        <v>0</v>
      </c>
      <c r="I59" s="96">
        <f t="shared" si="43"/>
        <v>0</v>
      </c>
      <c r="J59" s="96">
        <f t="shared" si="43"/>
        <v>0</v>
      </c>
      <c r="K59" s="96">
        <f t="shared" si="43"/>
        <v>0</v>
      </c>
      <c r="L59" s="96">
        <f t="shared" si="43"/>
        <v>0</v>
      </c>
      <c r="M59" s="96">
        <f t="shared" si="43"/>
        <v>0</v>
      </c>
      <c r="N59" s="79">
        <f t="shared" si="43"/>
        <v>-12.427</v>
      </c>
      <c r="O59" s="82">
        <f t="shared" ref="O59:O63" si="44">N59/D59*100</f>
        <v>-100</v>
      </c>
      <c r="P59" s="84">
        <f t="shared" si="43"/>
        <v>0</v>
      </c>
      <c r="Q59" s="82">
        <v>0</v>
      </c>
      <c r="R59" s="84">
        <f t="shared" si="43"/>
        <v>0</v>
      </c>
      <c r="S59" s="82">
        <v>0</v>
      </c>
      <c r="T59" s="79">
        <f t="shared" si="43"/>
        <v>-12.427</v>
      </c>
      <c r="U59" s="82">
        <f t="shared" ref="U59:U63" si="45">T59/G59*100</f>
        <v>-100</v>
      </c>
      <c r="V59" s="84">
        <f t="shared" si="43"/>
        <v>0</v>
      </c>
      <c r="W59" s="82">
        <v>0</v>
      </c>
      <c r="X59" s="75" t="s">
        <v>126</v>
      </c>
    </row>
    <row r="60" spans="1:24" ht="47.25" x14ac:dyDescent="0.25">
      <c r="A60" s="52" t="s">
        <v>31</v>
      </c>
      <c r="B60" s="49" t="s">
        <v>94</v>
      </c>
      <c r="C60" s="55" t="s">
        <v>50</v>
      </c>
      <c r="D60" s="95">
        <v>0</v>
      </c>
      <c r="E60" s="95">
        <v>0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>
        <v>0</v>
      </c>
      <c r="L60" s="95">
        <v>0</v>
      </c>
      <c r="M60" s="95">
        <v>0</v>
      </c>
      <c r="N60" s="83">
        <v>0</v>
      </c>
      <c r="O60" s="87">
        <v>0</v>
      </c>
      <c r="P60" s="83">
        <v>0</v>
      </c>
      <c r="Q60" s="87">
        <v>0</v>
      </c>
      <c r="R60" s="83">
        <v>0</v>
      </c>
      <c r="S60" s="87">
        <v>0</v>
      </c>
      <c r="T60" s="83">
        <v>0</v>
      </c>
      <c r="U60" s="87">
        <v>0</v>
      </c>
      <c r="V60" s="83">
        <v>0</v>
      </c>
      <c r="W60" s="87">
        <v>0</v>
      </c>
      <c r="X60" s="76" t="s">
        <v>126</v>
      </c>
    </row>
    <row r="61" spans="1:24" ht="47.25" x14ac:dyDescent="0.25">
      <c r="A61" s="52" t="s">
        <v>32</v>
      </c>
      <c r="B61" s="49" t="s">
        <v>95</v>
      </c>
      <c r="C61" s="55" t="s">
        <v>50</v>
      </c>
      <c r="D61" s="95">
        <f>SUM(D62:D63)</f>
        <v>12.427</v>
      </c>
      <c r="E61" s="95">
        <f t="shared" ref="E61:V61" si="46">SUM(E62:E63)</f>
        <v>0</v>
      </c>
      <c r="F61" s="95">
        <f t="shared" si="46"/>
        <v>0</v>
      </c>
      <c r="G61" s="95">
        <f t="shared" si="46"/>
        <v>12.427</v>
      </c>
      <c r="H61" s="95">
        <f t="shared" si="46"/>
        <v>0</v>
      </c>
      <c r="I61" s="95">
        <f t="shared" si="46"/>
        <v>0</v>
      </c>
      <c r="J61" s="95">
        <f t="shared" si="46"/>
        <v>0</v>
      </c>
      <c r="K61" s="95">
        <f t="shared" si="46"/>
        <v>0</v>
      </c>
      <c r="L61" s="95">
        <f t="shared" si="46"/>
        <v>0</v>
      </c>
      <c r="M61" s="95">
        <f t="shared" si="46"/>
        <v>0</v>
      </c>
      <c r="N61" s="78">
        <f t="shared" si="46"/>
        <v>-12.427</v>
      </c>
      <c r="O61" s="87">
        <f t="shared" si="44"/>
        <v>-100</v>
      </c>
      <c r="P61" s="83">
        <f t="shared" si="46"/>
        <v>0</v>
      </c>
      <c r="Q61" s="87">
        <v>0</v>
      </c>
      <c r="R61" s="83">
        <f t="shared" si="46"/>
        <v>0</v>
      </c>
      <c r="S61" s="87">
        <v>0</v>
      </c>
      <c r="T61" s="83">
        <f t="shared" si="46"/>
        <v>-12.427</v>
      </c>
      <c r="U61" s="87">
        <f t="shared" si="45"/>
        <v>-100</v>
      </c>
      <c r="V61" s="83">
        <f t="shared" si="46"/>
        <v>0</v>
      </c>
      <c r="W61" s="87">
        <v>0</v>
      </c>
      <c r="X61" s="76" t="s">
        <v>126</v>
      </c>
    </row>
    <row r="62" spans="1:24" ht="63" x14ac:dyDescent="0.25">
      <c r="A62" s="57" t="s">
        <v>32</v>
      </c>
      <c r="B62" s="47" t="s">
        <v>96</v>
      </c>
      <c r="C62" s="7" t="s">
        <v>97</v>
      </c>
      <c r="D62" s="97">
        <f t="shared" ref="D62:D63" si="47">SUM(E62:H62)</f>
        <v>0.254</v>
      </c>
      <c r="E62" s="81">
        <v>0</v>
      </c>
      <c r="F62" s="81">
        <v>0</v>
      </c>
      <c r="G62" s="81">
        <v>0.254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18">
        <f t="shared" ref="N62:N63" si="48">I62-D62</f>
        <v>-0.254</v>
      </c>
      <c r="O62" s="101">
        <f t="shared" si="44"/>
        <v>-100</v>
      </c>
      <c r="P62" s="88">
        <f t="shared" ref="P62:P63" si="49">J62-E62</f>
        <v>0</v>
      </c>
      <c r="Q62" s="101">
        <v>0</v>
      </c>
      <c r="R62" s="88">
        <f t="shared" ref="R62:R63" si="50">K62-F62</f>
        <v>0</v>
      </c>
      <c r="S62" s="101">
        <v>0</v>
      </c>
      <c r="T62" s="18">
        <f t="shared" ref="T62:T63" si="51">L62-G62</f>
        <v>-0.254</v>
      </c>
      <c r="U62" s="101">
        <f t="shared" si="45"/>
        <v>-100</v>
      </c>
      <c r="V62" s="88">
        <f t="shared" ref="V62:V63" si="52">M62-H62</f>
        <v>0</v>
      </c>
      <c r="W62" s="101">
        <v>0</v>
      </c>
      <c r="X62" s="77" t="s">
        <v>156</v>
      </c>
    </row>
    <row r="63" spans="1:24" ht="126" x14ac:dyDescent="0.25">
      <c r="A63" s="57" t="s">
        <v>32</v>
      </c>
      <c r="B63" s="58" t="s">
        <v>98</v>
      </c>
      <c r="C63" s="21" t="s">
        <v>99</v>
      </c>
      <c r="D63" s="97">
        <f t="shared" si="47"/>
        <v>12.173</v>
      </c>
      <c r="E63" s="81">
        <v>0</v>
      </c>
      <c r="F63" s="81">
        <v>0</v>
      </c>
      <c r="G63" s="81">
        <v>12.173</v>
      </c>
      <c r="H63" s="81">
        <v>0</v>
      </c>
      <c r="I63" s="81">
        <f>SUM(J63:M63)</f>
        <v>0</v>
      </c>
      <c r="J63" s="81">
        <v>0</v>
      </c>
      <c r="K63" s="81">
        <v>0</v>
      </c>
      <c r="L63" s="81">
        <v>0</v>
      </c>
      <c r="M63" s="81">
        <v>0</v>
      </c>
      <c r="N63" s="18">
        <f t="shared" si="48"/>
        <v>-12.173</v>
      </c>
      <c r="O63" s="101">
        <f t="shared" si="44"/>
        <v>-100</v>
      </c>
      <c r="P63" s="88">
        <f t="shared" si="49"/>
        <v>0</v>
      </c>
      <c r="Q63" s="101">
        <v>0</v>
      </c>
      <c r="R63" s="88">
        <f t="shared" si="50"/>
        <v>0</v>
      </c>
      <c r="S63" s="101">
        <v>0</v>
      </c>
      <c r="T63" s="18">
        <f t="shared" si="51"/>
        <v>-12.173</v>
      </c>
      <c r="U63" s="101">
        <f t="shared" si="45"/>
        <v>-100</v>
      </c>
      <c r="V63" s="88">
        <f t="shared" si="52"/>
        <v>0</v>
      </c>
      <c r="W63" s="101">
        <v>0</v>
      </c>
      <c r="X63" s="77" t="s">
        <v>157</v>
      </c>
    </row>
    <row r="64" spans="1:24" ht="31.5" x14ac:dyDescent="0.25">
      <c r="A64" s="54" t="s">
        <v>33</v>
      </c>
      <c r="B64" s="48" t="s">
        <v>100</v>
      </c>
      <c r="C64" s="49" t="s">
        <v>50</v>
      </c>
      <c r="D64" s="59">
        <v>0</v>
      </c>
      <c r="E64" s="59">
        <v>0</v>
      </c>
      <c r="F64" s="59">
        <v>0</v>
      </c>
      <c r="G64" s="59">
        <v>0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103">
        <v>0</v>
      </c>
      <c r="P64" s="59">
        <v>0</v>
      </c>
      <c r="Q64" s="103">
        <v>0</v>
      </c>
      <c r="R64" s="59">
        <v>0</v>
      </c>
      <c r="S64" s="103">
        <v>0</v>
      </c>
      <c r="T64" s="59">
        <v>0</v>
      </c>
      <c r="U64" s="103">
        <v>0</v>
      </c>
      <c r="V64" s="59">
        <v>0</v>
      </c>
      <c r="W64" s="103">
        <v>0</v>
      </c>
      <c r="X64" s="78" t="s">
        <v>126</v>
      </c>
    </row>
    <row r="65" spans="1:24" ht="47.25" x14ac:dyDescent="0.25">
      <c r="A65" s="54" t="s">
        <v>34</v>
      </c>
      <c r="B65" s="48" t="s">
        <v>101</v>
      </c>
      <c r="C65" s="49" t="s">
        <v>50</v>
      </c>
      <c r="D65" s="59">
        <v>0</v>
      </c>
      <c r="E65" s="59">
        <v>0</v>
      </c>
      <c r="F65" s="59">
        <v>0</v>
      </c>
      <c r="G65" s="59">
        <v>0</v>
      </c>
      <c r="H65" s="59">
        <v>0</v>
      </c>
      <c r="I65" s="59">
        <v>0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103">
        <v>0</v>
      </c>
      <c r="P65" s="59">
        <v>0</v>
      </c>
      <c r="Q65" s="103">
        <v>0</v>
      </c>
      <c r="R65" s="59">
        <v>0</v>
      </c>
      <c r="S65" s="103">
        <v>0</v>
      </c>
      <c r="T65" s="59">
        <v>0</v>
      </c>
      <c r="U65" s="103">
        <v>0</v>
      </c>
      <c r="V65" s="59">
        <v>0</v>
      </c>
      <c r="W65" s="103">
        <v>0</v>
      </c>
      <c r="X65" s="78" t="s">
        <v>126</v>
      </c>
    </row>
    <row r="66" spans="1:24" ht="63" x14ac:dyDescent="0.25">
      <c r="A66" s="54" t="s">
        <v>35</v>
      </c>
      <c r="B66" s="48" t="s">
        <v>102</v>
      </c>
      <c r="C66" s="49" t="s">
        <v>50</v>
      </c>
      <c r="D66" s="59">
        <v>0</v>
      </c>
      <c r="E66" s="59">
        <v>0</v>
      </c>
      <c r="F66" s="59">
        <v>0</v>
      </c>
      <c r="G66" s="59">
        <v>0</v>
      </c>
      <c r="H66" s="59">
        <v>0</v>
      </c>
      <c r="I66" s="59">
        <v>0</v>
      </c>
      <c r="J66" s="59">
        <v>0</v>
      </c>
      <c r="K66" s="59">
        <v>0</v>
      </c>
      <c r="L66" s="59">
        <v>0</v>
      </c>
      <c r="M66" s="59">
        <v>0</v>
      </c>
      <c r="N66" s="59">
        <v>0</v>
      </c>
      <c r="O66" s="103">
        <v>0</v>
      </c>
      <c r="P66" s="59">
        <v>0</v>
      </c>
      <c r="Q66" s="103">
        <v>0</v>
      </c>
      <c r="R66" s="59">
        <v>0</v>
      </c>
      <c r="S66" s="103">
        <v>0</v>
      </c>
      <c r="T66" s="59">
        <v>0</v>
      </c>
      <c r="U66" s="103">
        <v>0</v>
      </c>
      <c r="V66" s="59">
        <v>0</v>
      </c>
      <c r="W66" s="103">
        <v>0</v>
      </c>
      <c r="X66" s="78" t="s">
        <v>126</v>
      </c>
    </row>
    <row r="67" spans="1:24" ht="63" x14ac:dyDescent="0.25">
      <c r="A67" s="54" t="s">
        <v>36</v>
      </c>
      <c r="B67" s="48" t="s">
        <v>103</v>
      </c>
      <c r="C67" s="59" t="s">
        <v>50</v>
      </c>
      <c r="D67" s="59">
        <v>0</v>
      </c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59">
        <v>0</v>
      </c>
      <c r="K67" s="59">
        <v>0</v>
      </c>
      <c r="L67" s="59">
        <v>0</v>
      </c>
      <c r="M67" s="59">
        <v>0</v>
      </c>
      <c r="N67" s="59">
        <v>0</v>
      </c>
      <c r="O67" s="103">
        <v>0</v>
      </c>
      <c r="P67" s="59">
        <v>0</v>
      </c>
      <c r="Q67" s="103">
        <v>0</v>
      </c>
      <c r="R67" s="59">
        <v>0</v>
      </c>
      <c r="S67" s="103">
        <v>0</v>
      </c>
      <c r="T67" s="59">
        <v>0</v>
      </c>
      <c r="U67" s="103">
        <v>0</v>
      </c>
      <c r="V67" s="59">
        <v>0</v>
      </c>
      <c r="W67" s="103">
        <v>0</v>
      </c>
      <c r="X67" s="78" t="s">
        <v>126</v>
      </c>
    </row>
    <row r="68" spans="1:24" ht="47.25" x14ac:dyDescent="0.25">
      <c r="A68" s="54" t="s">
        <v>37</v>
      </c>
      <c r="B68" s="48" t="s">
        <v>104</v>
      </c>
      <c r="C68" s="59" t="s">
        <v>50</v>
      </c>
      <c r="D68" s="59">
        <v>0</v>
      </c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59">
        <v>0</v>
      </c>
      <c r="K68" s="59">
        <v>0</v>
      </c>
      <c r="L68" s="59">
        <v>0</v>
      </c>
      <c r="M68" s="59">
        <v>0</v>
      </c>
      <c r="N68" s="59">
        <v>0</v>
      </c>
      <c r="O68" s="103">
        <v>0</v>
      </c>
      <c r="P68" s="59">
        <v>0</v>
      </c>
      <c r="Q68" s="103">
        <v>0</v>
      </c>
      <c r="R68" s="59">
        <v>0</v>
      </c>
      <c r="S68" s="103">
        <v>0</v>
      </c>
      <c r="T68" s="59">
        <v>0</v>
      </c>
      <c r="U68" s="103">
        <v>0</v>
      </c>
      <c r="V68" s="59">
        <v>0</v>
      </c>
      <c r="W68" s="103">
        <v>0</v>
      </c>
      <c r="X68" s="78" t="s">
        <v>126</v>
      </c>
    </row>
    <row r="69" spans="1:24" ht="63" x14ac:dyDescent="0.25">
      <c r="A69" s="54" t="s">
        <v>105</v>
      </c>
      <c r="B69" s="48" t="s">
        <v>106</v>
      </c>
      <c r="C69" s="59" t="s">
        <v>50</v>
      </c>
      <c r="D69" s="59">
        <v>0</v>
      </c>
      <c r="E69" s="59">
        <v>0</v>
      </c>
      <c r="F69" s="59">
        <v>0</v>
      </c>
      <c r="G69" s="59">
        <v>0</v>
      </c>
      <c r="H69" s="59">
        <v>0</v>
      </c>
      <c r="I69" s="59">
        <v>0</v>
      </c>
      <c r="J69" s="59">
        <v>0</v>
      </c>
      <c r="K69" s="59">
        <v>0</v>
      </c>
      <c r="L69" s="59">
        <v>0</v>
      </c>
      <c r="M69" s="59">
        <v>0</v>
      </c>
      <c r="N69" s="59">
        <v>0</v>
      </c>
      <c r="O69" s="103">
        <v>0</v>
      </c>
      <c r="P69" s="59">
        <v>0</v>
      </c>
      <c r="Q69" s="103">
        <v>0</v>
      </c>
      <c r="R69" s="59">
        <v>0</v>
      </c>
      <c r="S69" s="103">
        <v>0</v>
      </c>
      <c r="T69" s="59">
        <v>0</v>
      </c>
      <c r="U69" s="103">
        <v>0</v>
      </c>
      <c r="V69" s="59">
        <v>0</v>
      </c>
      <c r="W69" s="103">
        <v>0</v>
      </c>
      <c r="X69" s="78" t="s">
        <v>126</v>
      </c>
    </row>
    <row r="70" spans="1:24" ht="63" x14ac:dyDescent="0.25">
      <c r="A70" s="35" t="s">
        <v>107</v>
      </c>
      <c r="B70" s="60" t="s">
        <v>108</v>
      </c>
      <c r="C70" s="51" t="s">
        <v>50</v>
      </c>
      <c r="D70" s="98">
        <v>0</v>
      </c>
      <c r="E70" s="98">
        <v>0</v>
      </c>
      <c r="F70" s="98">
        <v>0</v>
      </c>
      <c r="G70" s="98">
        <v>0</v>
      </c>
      <c r="H70" s="98">
        <v>0</v>
      </c>
      <c r="I70" s="98">
        <v>0</v>
      </c>
      <c r="J70" s="98">
        <v>0</v>
      </c>
      <c r="K70" s="98">
        <v>0</v>
      </c>
      <c r="L70" s="98">
        <v>0</v>
      </c>
      <c r="M70" s="98">
        <v>0</v>
      </c>
      <c r="N70" s="98">
        <v>0</v>
      </c>
      <c r="O70" s="104">
        <v>0</v>
      </c>
      <c r="P70" s="98">
        <v>0</v>
      </c>
      <c r="Q70" s="104">
        <v>0</v>
      </c>
      <c r="R70" s="98">
        <v>0</v>
      </c>
      <c r="S70" s="104">
        <v>0</v>
      </c>
      <c r="T70" s="98">
        <v>0</v>
      </c>
      <c r="U70" s="104">
        <v>0</v>
      </c>
      <c r="V70" s="98">
        <v>0</v>
      </c>
      <c r="W70" s="104">
        <v>0</v>
      </c>
      <c r="X70" s="79" t="s">
        <v>126</v>
      </c>
    </row>
    <row r="71" spans="1:24" ht="31.5" x14ac:dyDescent="0.25">
      <c r="A71" s="54" t="s">
        <v>109</v>
      </c>
      <c r="B71" s="48" t="s">
        <v>110</v>
      </c>
      <c r="C71" s="49" t="s">
        <v>50</v>
      </c>
      <c r="D71" s="59">
        <v>0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103">
        <v>0</v>
      </c>
      <c r="P71" s="59">
        <v>0</v>
      </c>
      <c r="Q71" s="103">
        <v>0</v>
      </c>
      <c r="R71" s="59">
        <v>0</v>
      </c>
      <c r="S71" s="103">
        <v>0</v>
      </c>
      <c r="T71" s="59">
        <v>0</v>
      </c>
      <c r="U71" s="103">
        <v>0</v>
      </c>
      <c r="V71" s="59">
        <v>0</v>
      </c>
      <c r="W71" s="103">
        <v>0</v>
      </c>
      <c r="X71" s="78" t="s">
        <v>126</v>
      </c>
    </row>
    <row r="72" spans="1:24" ht="47.25" x14ac:dyDescent="0.25">
      <c r="A72" s="54" t="s">
        <v>111</v>
      </c>
      <c r="B72" s="48" t="s">
        <v>112</v>
      </c>
      <c r="C72" s="49" t="s">
        <v>50</v>
      </c>
      <c r="D72" s="59">
        <v>0</v>
      </c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103">
        <v>0</v>
      </c>
      <c r="P72" s="59">
        <v>0</v>
      </c>
      <c r="Q72" s="103">
        <v>0</v>
      </c>
      <c r="R72" s="59">
        <v>0</v>
      </c>
      <c r="S72" s="103">
        <v>0</v>
      </c>
      <c r="T72" s="59">
        <v>0</v>
      </c>
      <c r="U72" s="103">
        <v>0</v>
      </c>
      <c r="V72" s="59">
        <v>0</v>
      </c>
      <c r="W72" s="103">
        <v>0</v>
      </c>
      <c r="X72" s="78" t="s">
        <v>126</v>
      </c>
    </row>
    <row r="73" spans="1:24" ht="63" x14ac:dyDescent="0.25">
      <c r="A73" s="33" t="s">
        <v>38</v>
      </c>
      <c r="B73" s="61" t="s">
        <v>113</v>
      </c>
      <c r="C73" s="62" t="s">
        <v>50</v>
      </c>
      <c r="D73" s="99">
        <v>0</v>
      </c>
      <c r="E73" s="99">
        <v>0</v>
      </c>
      <c r="F73" s="99">
        <v>0</v>
      </c>
      <c r="G73" s="99">
        <v>0</v>
      </c>
      <c r="H73" s="99">
        <v>0</v>
      </c>
      <c r="I73" s="99">
        <v>0</v>
      </c>
      <c r="J73" s="99">
        <v>0</v>
      </c>
      <c r="K73" s="99">
        <v>0</v>
      </c>
      <c r="L73" s="99">
        <v>0</v>
      </c>
      <c r="M73" s="99">
        <v>0</v>
      </c>
      <c r="N73" s="99">
        <v>0</v>
      </c>
      <c r="O73" s="105">
        <v>0</v>
      </c>
      <c r="P73" s="99">
        <v>0</v>
      </c>
      <c r="Q73" s="105">
        <v>0</v>
      </c>
      <c r="R73" s="99">
        <v>0</v>
      </c>
      <c r="S73" s="105">
        <v>0</v>
      </c>
      <c r="T73" s="99">
        <v>0</v>
      </c>
      <c r="U73" s="105">
        <v>0</v>
      </c>
      <c r="V73" s="99">
        <v>0</v>
      </c>
      <c r="W73" s="105">
        <v>0</v>
      </c>
      <c r="X73" s="80" t="s">
        <v>126</v>
      </c>
    </row>
    <row r="74" spans="1:24" ht="78.75" x14ac:dyDescent="0.25">
      <c r="A74" s="35" t="s">
        <v>114</v>
      </c>
      <c r="B74" s="60" t="s">
        <v>115</v>
      </c>
      <c r="C74" s="51" t="s">
        <v>50</v>
      </c>
      <c r="D74" s="98">
        <v>0</v>
      </c>
      <c r="E74" s="98">
        <v>0</v>
      </c>
      <c r="F74" s="98">
        <v>0</v>
      </c>
      <c r="G74" s="98">
        <v>0</v>
      </c>
      <c r="H74" s="98">
        <v>0</v>
      </c>
      <c r="I74" s="98">
        <v>0</v>
      </c>
      <c r="J74" s="98">
        <v>0</v>
      </c>
      <c r="K74" s="98">
        <v>0</v>
      </c>
      <c r="L74" s="98">
        <v>0</v>
      </c>
      <c r="M74" s="98">
        <v>0</v>
      </c>
      <c r="N74" s="98">
        <v>0</v>
      </c>
      <c r="O74" s="104">
        <v>0</v>
      </c>
      <c r="P74" s="98">
        <v>0</v>
      </c>
      <c r="Q74" s="104">
        <v>0</v>
      </c>
      <c r="R74" s="98">
        <v>0</v>
      </c>
      <c r="S74" s="104">
        <v>0</v>
      </c>
      <c r="T74" s="98">
        <v>0</v>
      </c>
      <c r="U74" s="104">
        <v>0</v>
      </c>
      <c r="V74" s="98">
        <v>0</v>
      </c>
      <c r="W74" s="104">
        <v>0</v>
      </c>
      <c r="X74" s="79" t="s">
        <v>126</v>
      </c>
    </row>
    <row r="75" spans="1:24" ht="63" x14ac:dyDescent="0.25">
      <c r="A75" s="35" t="s">
        <v>116</v>
      </c>
      <c r="B75" s="60" t="s">
        <v>117</v>
      </c>
      <c r="C75" s="51" t="s">
        <v>50</v>
      </c>
      <c r="D75" s="98">
        <v>0</v>
      </c>
      <c r="E75" s="98">
        <v>0</v>
      </c>
      <c r="F75" s="98">
        <v>0</v>
      </c>
      <c r="G75" s="98">
        <v>0</v>
      </c>
      <c r="H75" s="98">
        <v>0</v>
      </c>
      <c r="I75" s="98">
        <v>0</v>
      </c>
      <c r="J75" s="98">
        <v>0</v>
      </c>
      <c r="K75" s="98">
        <v>0</v>
      </c>
      <c r="L75" s="98">
        <v>0</v>
      </c>
      <c r="M75" s="98">
        <v>0</v>
      </c>
      <c r="N75" s="98">
        <v>0</v>
      </c>
      <c r="O75" s="104">
        <v>0</v>
      </c>
      <c r="P75" s="98">
        <v>0</v>
      </c>
      <c r="Q75" s="104">
        <v>0</v>
      </c>
      <c r="R75" s="98">
        <v>0</v>
      </c>
      <c r="S75" s="104">
        <v>0</v>
      </c>
      <c r="T75" s="98">
        <v>0</v>
      </c>
      <c r="U75" s="104">
        <v>0</v>
      </c>
      <c r="V75" s="98">
        <v>0</v>
      </c>
      <c r="W75" s="104">
        <v>0</v>
      </c>
      <c r="X75" s="79" t="s">
        <v>126</v>
      </c>
    </row>
    <row r="76" spans="1:24" ht="47.25" x14ac:dyDescent="0.25">
      <c r="A76" s="63" t="s">
        <v>39</v>
      </c>
      <c r="B76" s="62" t="s">
        <v>118</v>
      </c>
      <c r="C76" s="34" t="s">
        <v>50</v>
      </c>
      <c r="D76" s="65">
        <v>0</v>
      </c>
      <c r="E76" s="65">
        <v>0</v>
      </c>
      <c r="F76" s="65">
        <v>0</v>
      </c>
      <c r="G76" s="65">
        <v>0</v>
      </c>
      <c r="H76" s="65">
        <v>0</v>
      </c>
      <c r="I76" s="65">
        <v>0</v>
      </c>
      <c r="J76" s="65">
        <v>0</v>
      </c>
      <c r="K76" s="65">
        <v>0</v>
      </c>
      <c r="L76" s="65">
        <v>0</v>
      </c>
      <c r="M76" s="65">
        <v>0</v>
      </c>
      <c r="N76" s="65">
        <v>0</v>
      </c>
      <c r="O76" s="106">
        <v>0</v>
      </c>
      <c r="P76" s="65">
        <v>0</v>
      </c>
      <c r="Q76" s="106">
        <v>0</v>
      </c>
      <c r="R76" s="65">
        <v>0</v>
      </c>
      <c r="S76" s="106">
        <v>0</v>
      </c>
      <c r="T76" s="65">
        <v>0</v>
      </c>
      <c r="U76" s="106">
        <v>0</v>
      </c>
      <c r="V76" s="65">
        <v>0</v>
      </c>
      <c r="W76" s="106">
        <v>0</v>
      </c>
      <c r="X76" s="74" t="s">
        <v>126</v>
      </c>
    </row>
    <row r="77" spans="1:24" ht="47.25" x14ac:dyDescent="0.25">
      <c r="A77" s="33" t="s">
        <v>119</v>
      </c>
      <c r="B77" s="64" t="s">
        <v>120</v>
      </c>
      <c r="C77" s="65" t="s">
        <v>50</v>
      </c>
      <c r="D77" s="65">
        <v>0</v>
      </c>
      <c r="E77" s="65">
        <v>0</v>
      </c>
      <c r="F77" s="65">
        <v>0</v>
      </c>
      <c r="G77" s="65">
        <v>0</v>
      </c>
      <c r="H77" s="65">
        <v>0</v>
      </c>
      <c r="I77" s="65">
        <v>0</v>
      </c>
      <c r="J77" s="65">
        <v>0</v>
      </c>
      <c r="K77" s="65">
        <v>0</v>
      </c>
      <c r="L77" s="65">
        <v>0</v>
      </c>
      <c r="M77" s="65">
        <v>0</v>
      </c>
      <c r="N77" s="65">
        <v>0</v>
      </c>
      <c r="O77" s="106">
        <v>0</v>
      </c>
      <c r="P77" s="65">
        <v>0</v>
      </c>
      <c r="Q77" s="106">
        <v>0</v>
      </c>
      <c r="R77" s="65">
        <v>0</v>
      </c>
      <c r="S77" s="106">
        <v>0</v>
      </c>
      <c r="T77" s="65">
        <v>0</v>
      </c>
      <c r="U77" s="106">
        <v>0</v>
      </c>
      <c r="V77" s="65">
        <v>0</v>
      </c>
      <c r="W77" s="106">
        <v>0</v>
      </c>
      <c r="X77" s="74" t="s">
        <v>126</v>
      </c>
    </row>
    <row r="78" spans="1:24" ht="31.5" x14ac:dyDescent="0.25">
      <c r="A78" s="63" t="s">
        <v>40</v>
      </c>
      <c r="B78" s="62" t="s">
        <v>121</v>
      </c>
      <c r="C78" s="34" t="s">
        <v>50</v>
      </c>
      <c r="D78" s="65">
        <f t="shared" ref="D78:N78" si="53">SUM(D79:D82)</f>
        <v>5.6870000000000003</v>
      </c>
      <c r="E78" s="65">
        <f t="shared" si="53"/>
        <v>0</v>
      </c>
      <c r="F78" s="65">
        <f t="shared" si="53"/>
        <v>0</v>
      </c>
      <c r="G78" s="65">
        <f t="shared" si="53"/>
        <v>5.6870000000000003</v>
      </c>
      <c r="H78" s="65">
        <f t="shared" si="53"/>
        <v>0</v>
      </c>
      <c r="I78" s="65">
        <f t="shared" si="53"/>
        <v>12.875429110000001</v>
      </c>
      <c r="J78" s="65">
        <f t="shared" si="53"/>
        <v>0</v>
      </c>
      <c r="K78" s="65">
        <f t="shared" si="53"/>
        <v>0</v>
      </c>
      <c r="L78" s="65">
        <f>SUM(L79:L82)</f>
        <v>12.875429110000001</v>
      </c>
      <c r="M78" s="65">
        <f t="shared" si="53"/>
        <v>0</v>
      </c>
      <c r="N78" s="85">
        <f t="shared" si="53"/>
        <v>7.1884291100000004</v>
      </c>
      <c r="O78" s="86">
        <f>N78/D78*100</f>
        <v>126.40107455600493</v>
      </c>
      <c r="P78" s="85">
        <f>SUM(P79:P82)</f>
        <v>0</v>
      </c>
      <c r="Q78" s="86">
        <v>0</v>
      </c>
      <c r="R78" s="85">
        <f>SUM(R79:R82)</f>
        <v>0</v>
      </c>
      <c r="S78" s="86">
        <v>0</v>
      </c>
      <c r="T78" s="85">
        <f>SUM(T79:T82)</f>
        <v>7.1884291100000004</v>
      </c>
      <c r="U78" s="86">
        <f>T78/G78*100</f>
        <v>126.40107455600493</v>
      </c>
      <c r="V78" s="85">
        <f>SUM(V79:V82)</f>
        <v>0</v>
      </c>
      <c r="W78" s="86">
        <v>0</v>
      </c>
      <c r="X78" s="74" t="s">
        <v>126</v>
      </c>
    </row>
    <row r="79" spans="1:24" ht="126" x14ac:dyDescent="0.25">
      <c r="A79" s="57" t="s">
        <v>40</v>
      </c>
      <c r="B79" s="47" t="s">
        <v>122</v>
      </c>
      <c r="C79" s="66" t="s">
        <v>123</v>
      </c>
      <c r="D79" s="97">
        <f t="shared" ref="D79:D82" si="54">SUM(E79:H79)</f>
        <v>5.6870000000000003</v>
      </c>
      <c r="E79" s="81">
        <v>0</v>
      </c>
      <c r="F79" s="81">
        <v>0</v>
      </c>
      <c r="G79" s="81">
        <v>5.6870000000000003</v>
      </c>
      <c r="H79" s="81">
        <v>0</v>
      </c>
      <c r="I79" s="100">
        <f t="shared" ref="I79:I82" si="55">SUM(J79:M79)</f>
        <v>0</v>
      </c>
      <c r="J79" s="81">
        <v>0</v>
      </c>
      <c r="K79" s="81">
        <v>0</v>
      </c>
      <c r="L79" s="100">
        <v>0</v>
      </c>
      <c r="M79" s="81">
        <v>0</v>
      </c>
      <c r="N79" s="102">
        <f>I79-D79</f>
        <v>-5.6870000000000003</v>
      </c>
      <c r="O79" s="101">
        <f>N79/D79*100</f>
        <v>-100</v>
      </c>
      <c r="P79" s="88">
        <f>J79-E79</f>
        <v>0</v>
      </c>
      <c r="Q79" s="101">
        <v>0</v>
      </c>
      <c r="R79" s="88">
        <f>K79-F79</f>
        <v>0</v>
      </c>
      <c r="S79" s="101">
        <v>0</v>
      </c>
      <c r="T79" s="102">
        <f>L79-G79</f>
        <v>-5.6870000000000003</v>
      </c>
      <c r="U79" s="101">
        <f>T79/G79*100</f>
        <v>-100</v>
      </c>
      <c r="V79" s="88">
        <f>M79-H79</f>
        <v>0</v>
      </c>
      <c r="W79" s="101">
        <v>0</v>
      </c>
      <c r="X79" s="19" t="s">
        <v>140</v>
      </c>
    </row>
    <row r="80" spans="1:24" ht="220.5" x14ac:dyDescent="0.25">
      <c r="A80" s="57" t="s">
        <v>40</v>
      </c>
      <c r="B80" s="47" t="s">
        <v>129</v>
      </c>
      <c r="C80" s="66" t="s">
        <v>130</v>
      </c>
      <c r="D80" s="97">
        <f t="shared" si="54"/>
        <v>0</v>
      </c>
      <c r="E80" s="81">
        <v>0</v>
      </c>
      <c r="F80" s="81">
        <v>0</v>
      </c>
      <c r="G80" s="81">
        <v>0</v>
      </c>
      <c r="H80" s="81">
        <v>0</v>
      </c>
      <c r="I80" s="100">
        <f t="shared" si="55"/>
        <v>3.30786464</v>
      </c>
      <c r="J80" s="81">
        <v>0</v>
      </c>
      <c r="K80" s="81">
        <v>0</v>
      </c>
      <c r="L80" s="117">
        <f>367500/1000000+2.94036464</f>
        <v>3.30786464</v>
      </c>
      <c r="M80" s="81">
        <v>0</v>
      </c>
      <c r="N80" s="88">
        <f t="shared" ref="N80:N82" si="56">I80-D80</f>
        <v>3.30786464</v>
      </c>
      <c r="O80" s="101" t="s">
        <v>126</v>
      </c>
      <c r="P80" s="88">
        <f t="shared" ref="P80:P81" si="57">J80-E80</f>
        <v>0</v>
      </c>
      <c r="Q80" s="101">
        <v>0</v>
      </c>
      <c r="R80" s="88">
        <f t="shared" ref="R80:R81" si="58">K80-F80</f>
        <v>0</v>
      </c>
      <c r="S80" s="101">
        <v>0</v>
      </c>
      <c r="T80" s="88">
        <f t="shared" ref="T80:T82" si="59">L80-G80</f>
        <v>3.30786464</v>
      </c>
      <c r="U80" s="101">
        <v>0</v>
      </c>
      <c r="V80" s="88">
        <f t="shared" ref="V80:V81" si="60">M80-H80</f>
        <v>0</v>
      </c>
      <c r="W80" s="101">
        <v>0</v>
      </c>
      <c r="X80" s="19" t="s">
        <v>160</v>
      </c>
    </row>
    <row r="81" spans="1:24" ht="126" x14ac:dyDescent="0.25">
      <c r="A81" s="67" t="s">
        <v>40</v>
      </c>
      <c r="B81" s="47" t="s">
        <v>124</v>
      </c>
      <c r="C81" s="66" t="s">
        <v>125</v>
      </c>
      <c r="D81" s="97">
        <f t="shared" si="54"/>
        <v>0</v>
      </c>
      <c r="E81" s="81">
        <v>0</v>
      </c>
      <c r="F81" s="81">
        <v>0</v>
      </c>
      <c r="G81" s="81">
        <v>0</v>
      </c>
      <c r="H81" s="81">
        <v>0</v>
      </c>
      <c r="I81" s="100">
        <f t="shared" si="55"/>
        <v>1.41441193</v>
      </c>
      <c r="J81" s="81">
        <v>0</v>
      </c>
      <c r="K81" s="81">
        <v>0</v>
      </c>
      <c r="L81" s="117">
        <f>0.16120885+0.2587596+0.85090348+0.14354</f>
        <v>1.41441193</v>
      </c>
      <c r="M81" s="81">
        <v>0</v>
      </c>
      <c r="N81" s="88">
        <f t="shared" si="56"/>
        <v>1.41441193</v>
      </c>
      <c r="O81" s="101" t="s">
        <v>126</v>
      </c>
      <c r="P81" s="88">
        <f t="shared" si="57"/>
        <v>0</v>
      </c>
      <c r="Q81" s="101">
        <v>0</v>
      </c>
      <c r="R81" s="88">
        <f t="shared" si="58"/>
        <v>0</v>
      </c>
      <c r="S81" s="18" t="s">
        <v>126</v>
      </c>
      <c r="T81" s="88">
        <f>L81-G81</f>
        <v>1.41441193</v>
      </c>
      <c r="U81" s="101" t="s">
        <v>126</v>
      </c>
      <c r="V81" s="88">
        <f t="shared" si="60"/>
        <v>0</v>
      </c>
      <c r="W81" s="18" t="s">
        <v>126</v>
      </c>
      <c r="X81" s="19" t="s">
        <v>164</v>
      </c>
    </row>
    <row r="82" spans="1:24" ht="47.25" x14ac:dyDescent="0.25">
      <c r="A82" s="67" t="s">
        <v>40</v>
      </c>
      <c r="B82" s="47" t="s">
        <v>150</v>
      </c>
      <c r="C82" s="66" t="s">
        <v>151</v>
      </c>
      <c r="D82" s="97">
        <f t="shared" si="54"/>
        <v>0</v>
      </c>
      <c r="E82" s="81">
        <v>0</v>
      </c>
      <c r="F82" s="81">
        <v>0</v>
      </c>
      <c r="G82" s="81">
        <v>0</v>
      </c>
      <c r="H82" s="81">
        <v>0</v>
      </c>
      <c r="I82" s="100">
        <f t="shared" si="55"/>
        <v>8.1531525400000007</v>
      </c>
      <c r="J82" s="81">
        <v>0</v>
      </c>
      <c r="K82" s="81">
        <v>0</v>
      </c>
      <c r="L82" s="117">
        <f>8.15315254</f>
        <v>8.1531525400000007</v>
      </c>
      <c r="M82" s="81">
        <v>0</v>
      </c>
      <c r="N82" s="88">
        <f t="shared" si="56"/>
        <v>8.1531525400000007</v>
      </c>
      <c r="O82" s="101" t="s">
        <v>126</v>
      </c>
      <c r="P82" s="88">
        <f t="shared" ref="P82" si="61">J82-E82</f>
        <v>0</v>
      </c>
      <c r="Q82" s="101">
        <v>0</v>
      </c>
      <c r="R82" s="88">
        <f t="shared" ref="R82" si="62">K82-F82</f>
        <v>0</v>
      </c>
      <c r="S82" s="118" t="s">
        <v>126</v>
      </c>
      <c r="T82" s="88">
        <f t="shared" si="59"/>
        <v>8.1531525400000007</v>
      </c>
      <c r="U82" s="101" t="s">
        <v>126</v>
      </c>
      <c r="V82" s="88">
        <f t="shared" ref="V82" si="63">M82-H82</f>
        <v>0</v>
      </c>
      <c r="W82" s="118" t="s">
        <v>126</v>
      </c>
      <c r="X82" s="19" t="s">
        <v>158</v>
      </c>
    </row>
    <row r="83" spans="1:24" s="111" customFormat="1" x14ac:dyDescent="0.25">
      <c r="A83" s="121" t="s">
        <v>16</v>
      </c>
      <c r="B83" s="122"/>
      <c r="C83" s="123"/>
      <c r="D83" s="108">
        <f>D21</f>
        <v>22.081</v>
      </c>
      <c r="E83" s="108">
        <f t="shared" ref="E83:X83" si="64">E21</f>
        <v>0</v>
      </c>
      <c r="F83" s="108">
        <f t="shared" si="64"/>
        <v>0</v>
      </c>
      <c r="G83" s="108">
        <f t="shared" si="64"/>
        <v>22.081</v>
      </c>
      <c r="H83" s="108">
        <f t="shared" si="64"/>
        <v>0</v>
      </c>
      <c r="I83" s="108">
        <f t="shared" si="64"/>
        <v>31.930654169999997</v>
      </c>
      <c r="J83" s="108">
        <f t="shared" si="64"/>
        <v>0</v>
      </c>
      <c r="K83" s="108">
        <f t="shared" si="64"/>
        <v>0</v>
      </c>
      <c r="L83" s="108">
        <f t="shared" si="64"/>
        <v>12.875429110000001</v>
      </c>
      <c r="M83" s="108">
        <f t="shared" si="64"/>
        <v>19.055225059999998</v>
      </c>
      <c r="N83" s="108">
        <f t="shared" si="64"/>
        <v>9.8496541700000009</v>
      </c>
      <c r="O83" s="109">
        <f t="shared" si="64"/>
        <v>44.606920746343015</v>
      </c>
      <c r="P83" s="108">
        <f t="shared" si="64"/>
        <v>0</v>
      </c>
      <c r="Q83" s="109">
        <f t="shared" si="64"/>
        <v>0</v>
      </c>
      <c r="R83" s="108">
        <f t="shared" si="64"/>
        <v>0</v>
      </c>
      <c r="S83" s="109">
        <f t="shared" si="64"/>
        <v>0</v>
      </c>
      <c r="T83" s="108">
        <f t="shared" si="64"/>
        <v>-9.2055708899999971</v>
      </c>
      <c r="U83" s="109">
        <f t="shared" si="64"/>
        <v>-41.690009012272981</v>
      </c>
      <c r="V83" s="108">
        <f t="shared" si="64"/>
        <v>19.055225059999998</v>
      </c>
      <c r="W83" s="109">
        <f t="shared" si="64"/>
        <v>0</v>
      </c>
      <c r="X83" s="110" t="str">
        <f t="shared" si="64"/>
        <v>нд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83:C8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ignoredErrors>
    <ignoredError sqref="O21 U21 D53 U56 O61" formula="1"/>
    <ignoredError sqref="M43 L8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источники</vt:lpstr>
      <vt:lpstr>'11кв источники'!Область_печати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Гаврилова Анастасия</cp:lastModifiedBy>
  <cp:lastPrinted>2018-06-19T11:44:26Z</cp:lastPrinted>
  <dcterms:created xsi:type="dcterms:W3CDTF">2009-07-27T10:10:26Z</dcterms:created>
  <dcterms:modified xsi:type="dcterms:W3CDTF">2019-10-17T06:02:36Z</dcterms:modified>
</cp:coreProperties>
</file>