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310" yWindow="915" windowWidth="16695" windowHeight="11475" tabRatio="861" activeTab="5"/>
  </bookViews>
  <sheets>
    <sheet name="1.1.1 2016" sheetId="1" r:id="rId1"/>
    <sheet name="1.1.2 2017" sheetId="43" r:id="rId2"/>
    <sheet name="1.1.3 2017" sheetId="44" r:id="rId3"/>
    <sheet name="1.1.4 2018" sheetId="45" r:id="rId4"/>
    <sheet name="1.1.5 2017" sheetId="46" r:id="rId5"/>
    <sheet name="1.1.6 2017" sheetId="47" r:id="rId6"/>
    <sheet name="1.1.7 2018" sheetId="48" r:id="rId7"/>
    <sheet name="1.1.8 2018" sheetId="49" r:id="rId8"/>
    <sheet name="1.1.9 2018" sheetId="50" r:id="rId9"/>
    <sheet name="1.1.10 2018" sheetId="51" r:id="rId10"/>
    <sheet name="1.1.11 2016" sheetId="34" r:id="rId11"/>
    <sheet name="1.1.12 2017" sheetId="52" r:id="rId12"/>
    <sheet name="1.1.13 2019" sheetId="53" r:id="rId13"/>
    <sheet name="1.1.14 2017-2019" sheetId="72" r:id="rId14"/>
    <sheet name="1.1.15 2018-2019" sheetId="73" r:id="rId15"/>
    <sheet name="1.5.1 2018" sheetId="54" r:id="rId16"/>
    <sheet name="1.5.2 2016" sheetId="55" r:id="rId17"/>
    <sheet name="1.5.3 2017" sheetId="56" r:id="rId18"/>
    <sheet name="1.5.4 2018" sheetId="57" r:id="rId19"/>
    <sheet name="1.5.5 2017" sheetId="58" r:id="rId20"/>
    <sheet name="1.5.6 2016" sheetId="59" r:id="rId21"/>
    <sheet name="1.5.7 2016" sheetId="60" r:id="rId22"/>
    <sheet name="1.5.8 2016" sheetId="61" r:id="rId23"/>
    <sheet name="1.5.9 2016" sheetId="62" r:id="rId24"/>
    <sheet name="1.5.10 2016" sheetId="65" r:id="rId25"/>
    <sheet name="1.5.11 2018" sheetId="66" r:id="rId26"/>
    <sheet name="1.5.12 2018" sheetId="67" r:id="rId27"/>
    <sheet name="1.5.13 2016" sheetId="68" r:id="rId28"/>
    <sheet name="1.5.14 2017" sheetId="63" r:id="rId29"/>
    <sheet name="1.5.15 2017" sheetId="64" r:id="rId30"/>
    <sheet name="2.2.1 2016" sheetId="69" r:id="rId31"/>
    <sheet name="2.2.2 2016" sheetId="70" r:id="rId32"/>
    <sheet name="2.2.3 2016" sheetId="71" r:id="rId33"/>
    <sheet name="2.2.4 2016" sheetId="74" r:id="rId34"/>
    <sheet name="3.1 2016-2017" sheetId="42" r:id="rId35"/>
    <sheet name="Лист1" sheetId="75" r:id="rId36"/>
  </sheets>
  <definedNames>
    <definedName name="_xlnm.Print_Area" localSheetId="0">'1.1.1 2016'!$A$1:$H$95</definedName>
    <definedName name="_xlnm.Print_Area" localSheetId="9">'1.1.10 2018'!$A$1:$H$95</definedName>
    <definedName name="_xlnm.Print_Area" localSheetId="10">'1.1.11 2016'!$A$1:$H$95</definedName>
    <definedName name="_xlnm.Print_Area" localSheetId="11">'1.1.12 2017'!$A$1:$H$95</definedName>
    <definedName name="_xlnm.Print_Area" localSheetId="12">'1.1.13 2019'!$A$1:$H$95</definedName>
    <definedName name="_xlnm.Print_Area" localSheetId="13">'1.1.14 2017-2019'!$A$1:$H$95</definedName>
    <definedName name="_xlnm.Print_Area" localSheetId="14">'1.1.15 2018-2019'!$A$1:$H$95</definedName>
    <definedName name="_xlnm.Print_Area" localSheetId="1">'1.1.2 2017'!$A$1:$H$95</definedName>
    <definedName name="_xlnm.Print_Area" localSheetId="2">'1.1.3 2017'!$A$1:$H$95</definedName>
    <definedName name="_xlnm.Print_Area" localSheetId="3">'1.1.4 2018'!$A$1:$H$95</definedName>
    <definedName name="_xlnm.Print_Area" localSheetId="4">'1.1.5 2017'!$A$1:$H$95</definedName>
    <definedName name="_xlnm.Print_Area" localSheetId="5">'1.1.6 2017'!$A$1:$H$95</definedName>
    <definedName name="_xlnm.Print_Area" localSheetId="6">'1.1.7 2018'!$A$1:$H$95</definedName>
    <definedName name="_xlnm.Print_Area" localSheetId="7">'1.1.8 2018'!$A$1:$H$95</definedName>
    <definedName name="_xlnm.Print_Area" localSheetId="8">'1.1.9 2018'!$A$1:$H$95</definedName>
    <definedName name="_xlnm.Print_Area" localSheetId="15">'1.5.1 2018'!$A$1:$H$95</definedName>
    <definedName name="_xlnm.Print_Area" localSheetId="24">'1.5.10 2016'!$A$1:$H$95</definedName>
    <definedName name="_xlnm.Print_Area" localSheetId="25">'1.5.11 2018'!$A$1:$H$95</definedName>
    <definedName name="_xlnm.Print_Area" localSheetId="26">'1.5.12 2018'!$A$1:$H$95</definedName>
    <definedName name="_xlnm.Print_Area" localSheetId="27">'1.5.13 2016'!$A$1:$H$95</definedName>
    <definedName name="_xlnm.Print_Area" localSheetId="28">'1.5.14 2017'!$A$1:$H$95</definedName>
    <definedName name="_xlnm.Print_Area" localSheetId="29">'1.5.15 2017'!$A$1:$H$95</definedName>
    <definedName name="_xlnm.Print_Area" localSheetId="16">'1.5.2 2016'!$A$1:$H$95</definedName>
    <definedName name="_xlnm.Print_Area" localSheetId="17">'1.5.3 2017'!$A$1:$H$95</definedName>
    <definedName name="_xlnm.Print_Area" localSheetId="18">'1.5.4 2018'!$A$1:$H$95</definedName>
    <definedName name="_xlnm.Print_Area" localSheetId="19">'1.5.5 2017'!$A$1:$H$95</definedName>
    <definedName name="_xlnm.Print_Area" localSheetId="20">'1.5.6 2016'!$A$1:$H$95</definedName>
    <definedName name="_xlnm.Print_Area" localSheetId="21">'1.5.7 2016'!$A$1:$H$95</definedName>
    <definedName name="_xlnm.Print_Area" localSheetId="22">'1.5.8 2016'!$A$1:$H$95</definedName>
    <definedName name="_xlnm.Print_Area" localSheetId="23">'1.5.9 2016'!$A$1:$H$95</definedName>
    <definedName name="_xlnm.Print_Area" localSheetId="30">'2.2.1 2016'!$A$1:$H$95</definedName>
    <definedName name="_xlnm.Print_Area" localSheetId="31">'2.2.2 2016'!$A$1:$H$95</definedName>
    <definedName name="_xlnm.Print_Area" localSheetId="32">'2.2.3 2016'!$A$1:$H$95</definedName>
    <definedName name="_xlnm.Print_Area" localSheetId="33">'2.2.4 2016'!$A$1:$H$95</definedName>
    <definedName name="_xlnm.Print_Area" localSheetId="34">'3.1 2016-2017'!$A$1:$H$93</definedName>
  </definedNames>
  <calcPr calcId="145621" refMode="R1C1"/>
</workbook>
</file>

<file path=xl/calcChain.xml><?xml version="1.0" encoding="utf-8"?>
<calcChain xmlns="http://schemas.openxmlformats.org/spreadsheetml/2006/main">
  <c r="G83" i="74" l="1"/>
  <c r="E83" i="74"/>
  <c r="E85" i="74"/>
  <c r="G85" i="74"/>
  <c r="B83" i="74"/>
  <c r="G83" i="73" l="1"/>
  <c r="E83" i="73"/>
  <c r="E85" i="73" s="1"/>
  <c r="G85" i="73"/>
  <c r="B83" i="73"/>
  <c r="G83" i="72"/>
  <c r="E83" i="72"/>
  <c r="C52" i="72"/>
  <c r="G85" i="72" l="1"/>
  <c r="E85" i="72"/>
  <c r="B83" i="72"/>
  <c r="G85" i="71" l="1"/>
  <c r="E85" i="71"/>
  <c r="B83" i="71"/>
  <c r="G83" i="70"/>
  <c r="E83" i="70"/>
  <c r="E85" i="70" s="1"/>
  <c r="G85" i="70"/>
  <c r="B83" i="70"/>
  <c r="G83" i="69" l="1"/>
  <c r="E83" i="69"/>
  <c r="G85" i="69" l="1"/>
  <c r="E85" i="69"/>
  <c r="B83" i="69"/>
  <c r="G81" i="42" l="1"/>
  <c r="E81" i="42"/>
  <c r="G83" i="68"/>
  <c r="E83" i="68"/>
  <c r="E85" i="68"/>
  <c r="G85" i="68"/>
  <c r="B83" i="68"/>
  <c r="G83" i="67"/>
  <c r="E83" i="67"/>
  <c r="E85" i="67"/>
  <c r="G85" i="67"/>
  <c r="B83" i="67"/>
  <c r="G83" i="66"/>
  <c r="E83" i="66"/>
  <c r="E85" i="66"/>
  <c r="G85" i="66"/>
  <c r="B83" i="66"/>
  <c r="G83" i="65"/>
  <c r="E83" i="65"/>
  <c r="E85" i="65"/>
  <c r="G85" i="65"/>
  <c r="B83" i="65"/>
  <c r="G83" i="64"/>
  <c r="E83" i="64"/>
  <c r="C52" i="64"/>
  <c r="E85" i="64"/>
  <c r="G85" i="64"/>
  <c r="B83" i="64"/>
  <c r="G83" i="63"/>
  <c r="E83" i="63"/>
  <c r="C52" i="63"/>
  <c r="G85" i="63"/>
  <c r="E85" i="63"/>
  <c r="B83" i="63"/>
  <c r="G83" i="62"/>
  <c r="E83" i="62"/>
  <c r="C52" i="62"/>
  <c r="E85" i="62"/>
  <c r="G85" i="62"/>
  <c r="B83" i="62"/>
  <c r="G83" i="61"/>
  <c r="E83" i="61"/>
  <c r="C52" i="61"/>
  <c r="E85" i="61"/>
  <c r="G85" i="61"/>
  <c r="B83" i="61"/>
  <c r="G83" i="60"/>
  <c r="E83" i="60"/>
  <c r="E85" i="60" s="1"/>
  <c r="C52" i="60"/>
  <c r="G85" i="60"/>
  <c r="B83" i="60"/>
  <c r="G83" i="59"/>
  <c r="G85" i="59" s="1"/>
  <c r="E83" i="59"/>
  <c r="E85" i="59" s="1"/>
  <c r="B83" i="59"/>
  <c r="C52" i="59"/>
  <c r="G83" i="58"/>
  <c r="G85" i="58" s="1"/>
  <c r="E83" i="58"/>
  <c r="E85" i="58" s="1"/>
  <c r="B83" i="58"/>
  <c r="G83" i="57"/>
  <c r="G85" i="57" s="1"/>
  <c r="E83" i="57"/>
  <c r="E85" i="57" s="1"/>
  <c r="B83" i="57"/>
  <c r="G83" i="56"/>
  <c r="G85" i="56" s="1"/>
  <c r="E83" i="56"/>
  <c r="E85" i="56" s="1"/>
  <c r="B83" i="56"/>
  <c r="G83" i="55"/>
  <c r="G85" i="55" s="1"/>
  <c r="E83" i="55"/>
  <c r="C52" i="55"/>
  <c r="C52" i="50"/>
  <c r="E85" i="55"/>
  <c r="B83" i="55"/>
  <c r="G83" i="54"/>
  <c r="E83" i="54"/>
  <c r="G85" i="54" l="1"/>
  <c r="E85" i="54"/>
  <c r="B83" i="54"/>
  <c r="G83" i="53" l="1"/>
  <c r="E83" i="53"/>
  <c r="C52" i="53"/>
  <c r="G85" i="53"/>
  <c r="E85" i="53"/>
  <c r="B83" i="53"/>
  <c r="G83" i="52"/>
  <c r="E83" i="52"/>
  <c r="C52" i="52"/>
  <c r="E85" i="52"/>
  <c r="G85" i="52"/>
  <c r="B83" i="52"/>
  <c r="G83" i="34"/>
  <c r="E83" i="34"/>
  <c r="C52" i="34"/>
  <c r="C52" i="51"/>
  <c r="G83" i="51"/>
  <c r="E83" i="51"/>
  <c r="G85" i="51"/>
  <c r="E85" i="51"/>
  <c r="B83" i="51"/>
  <c r="G83" i="50"/>
  <c r="E83" i="50"/>
  <c r="G85" i="50"/>
  <c r="E85" i="50"/>
  <c r="B83" i="50"/>
  <c r="G83" i="49" l="1"/>
  <c r="E83" i="49"/>
  <c r="C52" i="49"/>
  <c r="G85" i="49"/>
  <c r="E85" i="49"/>
  <c r="B83" i="49"/>
  <c r="G83" i="48"/>
  <c r="E83" i="48"/>
  <c r="C52" i="48"/>
  <c r="G85" i="48"/>
  <c r="E85" i="48"/>
  <c r="B83" i="48"/>
  <c r="E83" i="47"/>
  <c r="G85" i="47"/>
  <c r="E85" i="47"/>
  <c r="B83" i="47"/>
  <c r="C52" i="47"/>
  <c r="C52" i="46"/>
  <c r="G85" i="46"/>
  <c r="E83" i="46"/>
  <c r="E85" i="46" s="1"/>
  <c r="B83" i="46"/>
  <c r="G83" i="45"/>
  <c r="E83" i="45"/>
  <c r="C52" i="45"/>
  <c r="G85" i="45"/>
  <c r="E85" i="45"/>
  <c r="B83" i="45"/>
  <c r="G83" i="44"/>
  <c r="E83" i="44"/>
  <c r="C52" i="44"/>
  <c r="G85" i="44"/>
  <c r="E85" i="44"/>
  <c r="B83" i="44"/>
  <c r="E83" i="43"/>
  <c r="E85" i="43" s="1"/>
  <c r="C52" i="43"/>
  <c r="G85" i="43"/>
  <c r="B83" i="43"/>
  <c r="G83" i="1"/>
  <c r="E83" i="1"/>
  <c r="C52" i="1" l="1"/>
  <c r="G83" i="42" l="1"/>
  <c r="E83" i="42"/>
  <c r="B81" i="42"/>
  <c r="E85" i="34" l="1"/>
  <c r="G85" i="34"/>
  <c r="B83" i="34"/>
  <c r="E85" i="1" l="1"/>
  <c r="B83" i="1"/>
  <c r="G85" i="1" l="1"/>
</calcChain>
</file>

<file path=xl/sharedStrings.xml><?xml version="1.0" encoding="utf-8"?>
<sst xmlns="http://schemas.openxmlformats.org/spreadsheetml/2006/main" count="4419" uniqueCount="362">
  <si>
    <r>
      <rPr>
        <b/>
        <sz val="10"/>
        <rFont val="Arial"/>
        <family val="2"/>
      </rPr>
      <t>Форма №3. Паспорт инвестиционного объекта (проекта)</t>
    </r>
  </si>
  <si>
    <r>
      <rPr>
        <sz val="10"/>
        <rFont val="Arial"/>
        <family val="2"/>
      </rPr>
      <t>Наименование инвестиционного проекта</t>
    </r>
  </si>
  <si>
    <r>
      <rPr>
        <sz val="10"/>
        <rFont val="Arial"/>
        <family val="2"/>
      </rPr>
      <t>Идентификатор проекта</t>
    </r>
  </si>
  <si>
    <r>
      <rPr>
        <sz val="10"/>
        <rFont val="Arial"/>
        <family val="2"/>
      </rPr>
      <t>Дата последнего внесения изменений в паспорт проекта</t>
    </r>
  </si>
  <si>
    <r>
      <rPr>
        <sz val="10"/>
        <rFont val="Arial"/>
        <family val="2"/>
      </rPr>
      <t xml:space="preserve">Принадлежность к группе проектов / мегапроекту связь с другими проектами
</t>
    </r>
    <r>
      <rPr>
        <sz val="8"/>
        <rFont val="Arial"/>
        <family val="2"/>
      </rPr>
      <t>(гиперссылка на материалы, в случае наличия)</t>
    </r>
  </si>
  <si>
    <r>
      <rPr>
        <sz val="10"/>
        <rFont val="Arial"/>
        <family val="2"/>
      </rPr>
      <t>Категория / подкатегория проекта</t>
    </r>
  </si>
  <si>
    <r>
      <rPr>
        <sz val="10"/>
        <rFont val="Arial"/>
        <family val="2"/>
      </rPr>
      <t>Филиал / Дочернее зависимое общество, реализующие проект (если применимо)</t>
    </r>
  </si>
  <si>
    <r>
      <rPr>
        <sz val="10"/>
        <rFont val="Arial"/>
        <family val="2"/>
      </rPr>
      <t>Субъект(ы) РФ, в которых реализуется проект</t>
    </r>
  </si>
  <si>
    <r>
      <rPr>
        <sz val="10"/>
        <rFont val="Arial"/>
        <family val="2"/>
      </rPr>
      <t>Территории / муниципальные образования субъектов РФ, на которых реализуется проект</t>
    </r>
  </si>
  <si>
    <r>
      <rPr>
        <sz val="10"/>
        <rFont val="Arial"/>
        <family val="2"/>
      </rPr>
      <t>Тип проекта</t>
    </r>
  </si>
  <si>
    <r>
      <rPr>
        <sz val="10"/>
        <rFont val="Arial"/>
        <family val="2"/>
      </rPr>
      <t>Основные физические/ технические показатели вводимых объектов инвестиций</t>
    </r>
  </si>
  <si>
    <r>
      <rPr>
        <sz val="10"/>
        <rFont val="Arial"/>
        <family val="2"/>
      </rPr>
      <t xml:space="preserve">Основной технико-экономический показатель /
</t>
    </r>
    <r>
      <rPr>
        <sz val="10"/>
        <rFont val="Arial"/>
        <family val="2"/>
      </rPr>
      <t>показатель эффективности инфраструктуры, на улучшение которого направлен проект (если применимо)</t>
    </r>
  </si>
  <si>
    <r>
      <rPr>
        <sz val="10"/>
        <rFont val="Arial"/>
        <family val="2"/>
      </rPr>
      <t>Текущее фактическое значение показателя (до реализации проекта) (если применимо)</t>
    </r>
  </si>
  <si>
    <r>
      <rPr>
        <sz val="10"/>
        <rFont val="Arial"/>
        <family val="2"/>
      </rPr>
      <t>Целевое значение по итогам реализации проекта и год достижения (если применимо)</t>
    </r>
  </si>
  <si>
    <r>
      <rPr>
        <sz val="10"/>
        <rFont val="Arial"/>
        <family val="2"/>
      </rPr>
      <t xml:space="preserve">Краткая характеристика технологии / технических решений, применяемых на вводимых объектах инвестиций (если применимо)
</t>
    </r>
    <r>
      <rPr>
        <sz val="8"/>
        <rFont val="Arial"/>
        <family val="2"/>
      </rPr>
      <t>(гиперссылка на техническое задание на разработку проекта, в случае наличия)</t>
    </r>
  </si>
  <si>
    <r>
      <rPr>
        <sz val="10"/>
        <rFont val="Arial"/>
        <family val="2"/>
      </rPr>
      <t xml:space="preserve">Статус прохождения процедур технологического и ценового аудита
</t>
    </r>
    <r>
      <rPr>
        <sz val="8"/>
        <rFont val="Arial"/>
        <family val="2"/>
      </rPr>
      <t>(гиперссылка на заключение в случае наличия)</t>
    </r>
  </si>
  <si>
    <r>
      <rPr>
        <sz val="10"/>
        <rFont val="Arial"/>
        <family val="2"/>
      </rPr>
      <t xml:space="preserve">Статус и результаты процедуры общественного обсуждения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</si>
  <si>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Оценка согласованности проекта с планами территориального развития субъекта РФ, муниципальных образований, отраслевыми схемами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</si>
  <si>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Контакты для запроса информации по проекту
</t>
    </r>
    <r>
      <rPr>
        <sz val="9"/>
        <rFont val="Arial"/>
        <family val="2"/>
      </rPr>
      <t>(почтовый адрес, телефон, e-mail)</t>
    </r>
  </si>
  <si>
    <r>
      <rPr>
        <sz val="10"/>
        <rFont val="Arial"/>
        <family val="2"/>
      </rPr>
      <t>Основные цели проекта</t>
    </r>
  </si>
  <si>
    <r>
      <rPr>
        <sz val="10"/>
        <rFont val="Arial"/>
        <family val="2"/>
      </rPr>
      <t xml:space="preserve">Описание проекта: состав мероприятий и вводимых объектов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</si>
  <si>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>Основной заявитель (заявители) проекта / потребитель (потребители) услуг, на обеспечение которых направлен проект</t>
    </r>
  </si>
  <si>
    <r>
      <rPr>
        <sz val="10"/>
        <rFont val="Arial"/>
        <family val="2"/>
      </rPr>
      <t xml:space="preserve"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</t>
    </r>
    <r>
      <rPr>
        <sz val="8"/>
        <rFont val="Arial"/>
        <family val="2"/>
      </rPr>
      <t>(гиперссылки на документы в случае наличия)</t>
    </r>
  </si>
  <si>
    <r>
      <rPr>
        <sz val="10"/>
        <rFont val="Arial"/>
        <family val="2"/>
      </rPr>
      <t xml:space="preserve">Рассмотренные альтернативные варианты достижения целей проекта в т.ч. до включения проекта в инвестиционную программу
</t>
    </r>
    <r>
      <rPr>
        <sz val="8"/>
        <rFont val="Arial"/>
        <family val="2"/>
      </rPr>
      <t>(включая гиперссылку на материалы)</t>
    </r>
  </si>
  <si>
    <r>
      <rPr>
        <sz val="10"/>
        <rFont val="Arial"/>
        <family val="2"/>
      </rPr>
      <t xml:space="preserve">Причины, по которым был выбран текущий вариант реализации проекта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</si>
  <si>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rFont val="Arial"/>
        <family val="2"/>
      </rPr>
      <t xml:space="preserve">Опыт субъекта естественной монополии в реализации проектов, аналогичных выбранному варианту
</t>
    </r>
    <r>
      <rPr>
        <sz val="8"/>
        <rFont val="Arial"/>
        <family val="2"/>
      </rPr>
      <t>(гиперссылки на материалы в случае наличия)</t>
    </r>
  </si>
  <si>
    <r>
      <rPr>
        <sz val="10"/>
        <color rgb="FFA6A6A6"/>
        <rFont val="Arial"/>
        <family val="2"/>
      </rPr>
      <t>26-40</t>
    </r>
  </si>
  <si>
    <r>
      <rPr>
        <sz val="10"/>
        <rFont val="Arial"/>
        <family val="2"/>
      </rPr>
      <t>Цели инвестиционного проекта</t>
    </r>
  </si>
  <si>
    <r>
      <rPr>
        <sz val="10"/>
        <rFont val="Arial"/>
        <family val="2"/>
      </rPr>
      <t>Обоснование проекта</t>
    </r>
  </si>
  <si>
    <r>
      <rPr>
        <i/>
        <sz val="10"/>
        <rFont val="Arial"/>
        <family val="2"/>
      </rPr>
      <t>Пояснение: методика заполнения приведена в Таблице №1 Методических указаний</t>
    </r>
  </si>
  <si>
    <r>
      <rPr>
        <sz val="10"/>
        <rFont val="Arial"/>
        <family val="2"/>
      </rPr>
      <t>Фактическое значение показателя до реализации проекта (если применимо)</t>
    </r>
  </si>
  <si>
    <r>
      <rPr>
        <sz val="10"/>
        <rFont val="Arial"/>
        <family val="2"/>
      </rPr>
      <t xml:space="preserve">Планируемое значение показателя после
</t>
    </r>
    <r>
      <rPr>
        <sz val="10"/>
        <rFont val="Arial"/>
        <family val="2"/>
      </rPr>
      <t xml:space="preserve">реализации проекта
</t>
    </r>
    <r>
      <rPr>
        <sz val="10"/>
        <rFont val="Arial"/>
        <family val="2"/>
      </rPr>
      <t>(на этапе эксплуатации) (если применимо)</t>
    </r>
  </si>
  <si>
    <r>
      <rPr>
        <sz val="10"/>
        <rFont val="Arial"/>
        <family val="2"/>
      </rPr>
      <t>Комментарий</t>
    </r>
  </si>
  <si>
    <r>
      <rPr>
        <i/>
        <sz val="10"/>
        <rFont val="Arial"/>
        <family val="2"/>
      </rPr>
      <t>&lt;Показатель 2&gt;</t>
    </r>
  </si>
  <si>
    <r>
      <rPr>
        <i/>
        <sz val="10"/>
        <rFont val="Arial"/>
        <family val="2"/>
      </rPr>
      <t>&lt;Показатель 3&gt;</t>
    </r>
  </si>
  <si>
    <r>
      <rPr>
        <i/>
        <sz val="10"/>
        <rFont val="Arial"/>
        <family val="2"/>
      </rPr>
      <t>&lt;Показатель 4&gt;</t>
    </r>
  </si>
  <si>
    <r>
      <rPr>
        <i/>
        <sz val="10"/>
        <rFont val="Arial"/>
        <family val="2"/>
      </rPr>
      <t>&lt;Показатель ..&gt;</t>
    </r>
  </si>
  <si>
    <r>
      <rPr>
        <i/>
        <sz val="10"/>
        <rFont val="Arial"/>
        <family val="2"/>
      </rPr>
      <t>&lt;Показатель N&gt;</t>
    </r>
  </si>
  <si>
    <r>
      <rPr>
        <sz val="10"/>
        <rFont val="Arial"/>
        <family val="2"/>
      </rPr>
      <t>Наименование показателя</t>
    </r>
  </si>
  <si>
    <r>
      <rPr>
        <sz val="10"/>
        <rFont val="Arial"/>
        <family val="2"/>
      </rPr>
      <t>Значение показателя</t>
    </r>
  </si>
  <si>
    <r>
      <rPr>
        <sz val="10"/>
        <rFont val="Arial"/>
        <family val="2"/>
      </rPr>
      <t>Основные допущения, использованные при расчете показателя</t>
    </r>
  </si>
  <si>
    <r>
      <rPr>
        <i/>
        <sz val="10"/>
        <rFont val="Arial"/>
        <family val="2"/>
      </rPr>
      <t>&lt;Дополнительный показатель 1&gt;</t>
    </r>
  </si>
  <si>
    <r>
      <rPr>
        <i/>
        <sz val="10"/>
        <rFont val="Arial"/>
        <family val="2"/>
      </rPr>
      <t>&lt;Дополнительный показатель ...&gt;</t>
    </r>
  </si>
  <si>
    <r>
      <rPr>
        <i/>
        <sz val="10"/>
        <rFont val="Arial"/>
        <family val="2"/>
      </rPr>
      <t>&lt;Дополнительный показатель N&gt;</t>
    </r>
  </si>
  <si>
    <r>
      <rPr>
        <b/>
        <sz val="10"/>
        <rFont val="Arial"/>
        <family val="2"/>
      </rPr>
      <t>Оценка тарифных последствий инвестиционного проекта</t>
    </r>
  </si>
  <si>
    <r>
      <rPr>
        <sz val="10"/>
        <rFont val="Arial"/>
        <family val="2"/>
      </rPr>
      <t>Оценка изменения в результате проекта</t>
    </r>
  </si>
  <si>
    <r>
      <rPr>
        <sz val="10"/>
        <rFont val="Arial"/>
        <family val="2"/>
      </rPr>
      <t>Краткая характеристика методологии расчета</t>
    </r>
  </si>
  <si>
    <r>
      <rPr>
        <b/>
        <sz val="10"/>
        <rFont val="Arial"/>
        <family val="2"/>
      </rPr>
      <t>Оценка влияния проекта на конечную цену товара (услуги) для потребителя (если применимо)</t>
    </r>
  </si>
  <si>
    <r>
      <rPr>
        <sz val="10"/>
        <rFont val="Arial"/>
        <family val="2"/>
      </rPr>
      <t>Наименование цены, регион</t>
    </r>
  </si>
  <si>
    <r>
      <rPr>
        <sz val="10"/>
        <rFont val="Arial"/>
        <family val="2"/>
      </rPr>
      <t>Этапы проекта</t>
    </r>
  </si>
  <si>
    <r>
      <rPr>
        <sz val="10"/>
        <rFont val="Arial"/>
        <family val="2"/>
      </rPr>
      <t xml:space="preserve">Основные подрядчики
</t>
    </r>
    <r>
      <rPr>
        <sz val="9"/>
        <rFont val="Arial"/>
        <family val="2"/>
      </rPr>
      <t>(если выбраны)</t>
    </r>
  </si>
  <si>
    <r>
      <rPr>
        <sz val="10"/>
        <rFont val="Arial"/>
        <family val="2"/>
      </rPr>
      <t>Срок реализации (квартал, год) - фактические (для реализуемых / реализованных этапов) и плановые</t>
    </r>
  </si>
  <si>
    <r>
      <rPr>
        <sz val="10"/>
        <rFont val="Arial"/>
        <family val="2"/>
      </rPr>
      <t>Начало</t>
    </r>
  </si>
  <si>
    <r>
      <rPr>
        <sz val="10"/>
        <rFont val="Arial"/>
        <family val="2"/>
      </rPr>
      <t>Окончание</t>
    </r>
  </si>
  <si>
    <r>
      <rPr>
        <sz val="10"/>
        <rFont val="Arial"/>
        <family val="2"/>
      </rPr>
      <t>Этап N (наименование)</t>
    </r>
  </si>
  <si>
    <r>
      <rPr>
        <sz val="10"/>
        <rFont val="Arial"/>
        <family val="2"/>
      </rPr>
      <t>Объект инвестиций</t>
    </r>
  </si>
  <si>
    <r>
      <rPr>
        <sz val="10"/>
        <rFont val="Arial"/>
        <family val="2"/>
      </rPr>
      <t>Плановые физические/ технические показатели объекта инвестиций</t>
    </r>
  </si>
  <si>
    <r>
      <rPr>
        <sz val="10"/>
        <rFont val="Arial"/>
        <family val="2"/>
      </rPr>
      <t>Плановая продолжительность полезного использования объекта, лет</t>
    </r>
  </si>
  <si>
    <r>
      <rPr>
        <sz val="10"/>
        <rFont val="Arial"/>
        <family val="2"/>
      </rPr>
      <t>Текущая оценка полной стоимости (в постоянных ценах текущего года без НДС), млн. руб.</t>
    </r>
  </si>
  <si>
    <r>
      <rPr>
        <sz val="10"/>
        <rFont val="Arial"/>
        <family val="2"/>
      </rPr>
      <t>Комментарий, в т.ч. гиперссылка на источник расчета стоимости (если применимо)</t>
    </r>
  </si>
  <si>
    <r>
      <rPr>
        <sz val="10"/>
        <rFont val="Arial"/>
        <family val="2"/>
      </rPr>
      <t>Работы и материалы, не относимые на конкретный объект инвестиций</t>
    </r>
  </si>
  <si>
    <r>
      <rPr>
        <b/>
        <sz val="10"/>
        <rFont val="Arial"/>
        <family val="2"/>
      </rPr>
      <t>Всего - полная оценка стоимости проекта</t>
    </r>
  </si>
  <si>
    <r>
      <rPr>
        <b/>
        <sz val="10"/>
        <rFont val="Arial"/>
        <family val="2"/>
      </rPr>
      <t>Комментарии</t>
    </r>
  </si>
  <si>
    <r>
      <rPr>
        <b/>
        <sz val="10"/>
        <rFont val="Arial"/>
        <family val="2"/>
      </rPr>
      <t>Расположение объектов инвестиционного проекта - схема (если применимо)</t>
    </r>
  </si>
  <si>
    <t>1.1.1</t>
  </si>
  <si>
    <t>Техническое перевооружение и реконструкция/Энергосбережение и повышение энергетической эффективности</t>
  </si>
  <si>
    <t>-</t>
  </si>
  <si>
    <t>Министерство обороны РФ</t>
  </si>
  <si>
    <t>Дефектный акт</t>
  </si>
  <si>
    <t>МВА</t>
  </si>
  <si>
    <t>Проектно-изыскательские работы</t>
  </si>
  <si>
    <t>Строительно-монтажные работы</t>
  </si>
  <si>
    <t>25 лет</t>
  </si>
  <si>
    <t>1.1.2</t>
  </si>
  <si>
    <t>км</t>
  </si>
  <si>
    <t>1.1.3</t>
  </si>
  <si>
    <t>Поставка</t>
  </si>
  <si>
    <t>Проект</t>
  </si>
  <si>
    <t>Обеспечение надежного электроснабжения потребителей, выдача дополнительной мощности, снижение затрат на аварийно-восстановительные работы</t>
  </si>
  <si>
    <t>Почтовый адрес: 680014, г. Хабаровск, Восточное шоссе, 30А, тел. 8 (4212) 46 33 19, e-mail: agavrilova@dv.oen.su</t>
  </si>
  <si>
    <t>Повышение надежности сети, обеспечение бесперебойной работы объектов Министераства обороны РФ</t>
  </si>
  <si>
    <t>№ 
пункта</t>
  </si>
  <si>
    <t>Наименование показателя, 
единицы измерения</t>
  </si>
  <si>
    <t>Расположение объектов инвестиционного проекта - схема (если применимо)</t>
  </si>
  <si>
    <t xml:space="preserve">Основная информация о проекте                                                                                                                                                       </t>
  </si>
  <si>
    <t xml:space="preserve">Организационный статус проекта                                                                                                                                                       </t>
  </si>
  <si>
    <t xml:space="preserve">Цели и основания проекта                                                                                                                                                             </t>
  </si>
  <si>
    <t xml:space="preserve">Рассмотренные альтернативные варианты реализации проекта                                                                                                                           </t>
  </si>
  <si>
    <t xml:space="preserve">Обоснование проекта с точки зрения достижения целей                                                                                                                                  </t>
  </si>
  <si>
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</si>
  <si>
    <t xml:space="preserve">Показатели финансово-экономической эффективности проекта                                                                                                                           </t>
  </si>
  <si>
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</si>
  <si>
    <t>Наименование тарифа, 
регион</t>
  </si>
  <si>
    <t xml:space="preserve">Сроки реализации проекта и подрядчики по этапам проекта                                                                                                                               </t>
  </si>
  <si>
    <r>
      <t xml:space="preserve">                         </t>
    </r>
    <r>
      <rPr>
        <sz val="10"/>
        <rFont val="Arial"/>
        <family val="2"/>
      </rPr>
      <t>Справочно: даты начала и окончания более крупного проекта / программы, частью которого является данный проект (если применимо)</t>
    </r>
  </si>
  <si>
    <t xml:space="preserve">Детализация оценки стоимости проекта по объектам инвестиций                                                                                                                          </t>
  </si>
  <si>
    <t>Текущая оценка полной стоимости (сметная стоимость без НДС), 
млн. руб.</t>
  </si>
  <si>
    <t>Отсутствие возможности реализации проекта другим способом</t>
  </si>
  <si>
    <t>Пуско-наладочные работы</t>
  </si>
  <si>
    <t>10 лет</t>
  </si>
  <si>
    <t>ООО "Даймонд-Энерго"</t>
  </si>
  <si>
    <t>0.630 МВА</t>
  </si>
  <si>
    <t>3.1</t>
  </si>
  <si>
    <t>Лизинг</t>
  </si>
  <si>
    <t>Обновление автомобильного парка</t>
  </si>
  <si>
    <t>Договор лизинга №12-2014 от 13.03.2014 г.</t>
  </si>
  <si>
    <t>ООО "ЛК "Капитал"</t>
  </si>
  <si>
    <t>ед.</t>
  </si>
  <si>
    <t>количество единиц</t>
  </si>
  <si>
    <t>млн. руб.</t>
  </si>
  <si>
    <t>Эффект в натуральном выражении - 3.000 тыс.кВт*ч</t>
  </si>
  <si>
    <t>01.2016</t>
  </si>
  <si>
    <t>02.2019</t>
  </si>
  <si>
    <t>03.2016</t>
  </si>
  <si>
    <t>02.2018</t>
  </si>
  <si>
    <t>04.2018</t>
  </si>
  <si>
    <t>02.2017</t>
  </si>
  <si>
    <t>Здание трансформаторной подстанции №271, инв. №00001786, Хабаровский край, Советско-Гаванский район, п.Заветы Ильича, в районе ул.Невельского (замена ТМ-400 кВА инв. №00000859 на ТМ-160 кВА)</t>
  </si>
  <si>
    <t>Хабаровский край</t>
  </si>
  <si>
    <t>Замена ТМ-400 кВА на ТМ-160 кВА</t>
  </si>
  <si>
    <t>Эффект в натуральном выражении - 4.800 тыс.кВт*ч</t>
  </si>
  <si>
    <t xml:space="preserve">Замена ТМ-400 кВА на ТМ-160 кВА на ТП-271, инв. №00001786, Хабаровский край, Советско-Гаванский район, п.Заветы Ильича, в районе ул.Невельского </t>
  </si>
  <si>
    <t>Обеспечение надежного электроснабжения потребителей, снижение затрат на аварийно-восстановительные работы</t>
  </si>
  <si>
    <t>0.160 МВА</t>
  </si>
  <si>
    <t>Здание трансформаторной подстанции ТП-276, инв.№865143562, Хабаровский край, Советско-Гаванский район, п.Заветы Ильича (замена ТМ-250 кВА инв. №00001005 на ТМ-160 кВА)</t>
  </si>
  <si>
    <t>Замена ТМ-250 кВА на ТМ-160 кВА</t>
  </si>
  <si>
    <t>Замена ТМ-250 кВА на ТМ-160 кВА на ТП-276, инв.№865143562, Хабаровский край, Советско-Гаванский район, п.Заветы Ильича</t>
  </si>
  <si>
    <t>03.2017</t>
  </si>
  <si>
    <t>КТПН-214А инв.№00001097, Хабаровский край, Советско-Гаванский район,р.п.Заветы Ильича, ул.Невельского (замена ТМ-180 кВА инв. №00000898 на ТМ-400 кВА)</t>
  </si>
  <si>
    <t>Замена ТМ-180 кВА на ТМ-400 кВА</t>
  </si>
  <si>
    <t>Замена ТМ-180 кВА на ТМ-400 кВА на КТПН-214А инв.№00001097, Хабаровский край, Советско-Гаванский район,р.п.Заветы Ильича, ул.Невельского</t>
  </si>
  <si>
    <t>Эффект в натуральном выражении - 1.440 тыс.кВт*ч</t>
  </si>
  <si>
    <t>0.400 МВА</t>
  </si>
  <si>
    <t>1.1.4</t>
  </si>
  <si>
    <t>Трансформаторная подстация № 226, инв.№ 00001799, Хабаровский край, Советско-Гаванский район,пос. Заветы Ильича, в районе в/ч 2307 (замена ТМ-250 кВА инв. №00000919, ТМ-250 кВА инв. №00000966 на ТМ-160 кВА - 2 шт.)</t>
  </si>
  <si>
    <t>Замена 2хТМ-250 кВА на 2хТМ-160 кВА</t>
  </si>
  <si>
    <t>Замена 2хТМ-250 кВА на 2хТМ-160 кВА на ТП-226, инв.№ 00001799, Хабаровский край, Советско-Гаванский район,пос. Заветы Ильича, в районе в/ч 2307</t>
  </si>
  <si>
    <t>Эффект в натуральном выражении - 6.000 тыс.кВт*ч</t>
  </si>
  <si>
    <t>0.320 МВА</t>
  </si>
  <si>
    <t>1.1.5</t>
  </si>
  <si>
    <t>Комплектная трансформаторная подстанция КТПн-353, инв. №864062221, Хабаровский край, г.Комсомольск-на-Амуре, мкр. Таёжный, в/г №8 (замена ТМ-400 кВА на ТМ-160 кВА)</t>
  </si>
  <si>
    <t>Замена ТМ-400 кВА на ТМ-160 кВА на КТПн-353, инв. №864062221, Хабаровский край, г.Комсомольск-на-Амуре, мкр. Таёжный, в/г №8</t>
  </si>
  <si>
    <t>04.2017</t>
  </si>
  <si>
    <t>1.1.6</t>
  </si>
  <si>
    <t>Трансформаторная подстанция № 96 инв.№00001797, Хабаровский край, Советско-Гаванский район,пос. Майский, в районе ул. Серова (замена ТМ-180 кВА инв. №00000930 на ТМ-400 кВА)</t>
  </si>
  <si>
    <t>Замена ТМ-180 кВА на ТМ-400 кВА на ТП-96 инв.№00001797, Хабаровский край, Советско-Гаванский район,пос. Майский, в районе ул. Серова</t>
  </si>
  <si>
    <t>1.1.7</t>
  </si>
  <si>
    <t>ТП-237 инв.№00001960, Хабаровский край, Советско-Гаванский район, пос.Заветы Ильича, Строителей, 23Г, лит А (замена ТМ-400 кВА инв. №00000978 на ТМ-630 кВА)</t>
  </si>
  <si>
    <t>Замена ТМ-400 кВА на ТМ-630 кВА</t>
  </si>
  <si>
    <t>Замена ТМ-400 кВА на ТМ-630 кВА на ТП-237, инв.№00001960, Хабаровский край, Советско-Гаванский район, пос.Заветы Ильича, Строителей, 23Г</t>
  </si>
  <si>
    <t>Эффект в натуральном выражении - 3.200 тыс.кВт*ч</t>
  </si>
  <si>
    <t>1.1.8</t>
  </si>
  <si>
    <t>Здание трансформаторной подстанции ТП-1, инв. №864000304, Хабаровский край, Солнечный район, пос. Солнечный, в 6 км юго-восточнее р.п.Солнечный, литера А4 (замена ТМ-250 кВА на ТМ-160 кВА - 2шт.)</t>
  </si>
  <si>
    <t>Замена 2хТМ-250 кВА на 2хТМ-160 кВА на ТП-1, инв. №864000304, Хабаровский край, Солнечный район, пос. Солнечный, в 6 км юго-восточнее р.п.Солнечный</t>
  </si>
  <si>
    <t>02.2014</t>
  </si>
  <si>
    <t>1.1.9</t>
  </si>
  <si>
    <t>Здание трансформаторной подстанции ТП-60, инв.№ 865143576, Хабаровский край, Советско-Гаванский район, пос. Майский (замена ТМ-320 кВА инв. №00000942, инв. №00000926 на ТМ-250 кВА - 2шт.)</t>
  </si>
  <si>
    <t>Замена 2хТМ-320 кВА на 2хТМ-250 кВА</t>
  </si>
  <si>
    <t>Замена 2хТМ-320 кВА на 2хТМ-250 кВА на ТП-60, инв.№ 865143576, Хабаровский край, Советско-Гаванский район, пос. Майский</t>
  </si>
  <si>
    <t>Эффект в натуральном выражении - 7.680 тыс.кВт*ч</t>
  </si>
  <si>
    <t>0.500 МВА</t>
  </si>
  <si>
    <t>1.1.10</t>
  </si>
  <si>
    <t>Трансформаторная подстанция ТП-357, инв. №864002407, Хабаровский край, г. Комсомольск-на-Амуре, микрорайон Большая Хапсоль, литера А18 (замена ТМ-250 кВА на ТМ-160 кВА)</t>
  </si>
  <si>
    <t>Замена ТМ-250 кВА на ТМ-160 кВА на ТП-357, инв. №864002407, Хабаровский край, г. Комсомольск-на-Амуре, микрорайон Большая Хапсоль</t>
  </si>
  <si>
    <t>Эффект в натуральном выражении - 4.670 тыс.кВт*ч</t>
  </si>
  <si>
    <t>03.2018</t>
  </si>
  <si>
    <t>1.1.11</t>
  </si>
  <si>
    <t>Реконструкция ЛЭП-0,4 от ТП-271, инв.№ 00001921, Хабаровский край, Советско-Гаванский р-н, п.Заветы Ильича, ТП-271-Невельского-Завойко (замена АС-50/35/16 на СИП-4 4*95, СИП-4 4*70, СИП-4 4*16, СИП-4 2*16 - 5300 м., замена опор дер. на ж/б приставках на ж/б опоры 147 шт.)</t>
  </si>
  <si>
    <t>Замена провода АС на провод СИП, замена опор</t>
  </si>
  <si>
    <t>Замена ЛЭП-0,4 от ТП-271, инв.№ 00001921, Хабаровский край, Советско-Гаванский р-н, п.Заветы Ильича, ТП-271-Невельского-Завойко</t>
  </si>
  <si>
    <t>Эффект в натуральном выражении - 11.660 тыс.кВт*ч</t>
  </si>
  <si>
    <t>5.300 км</t>
  </si>
  <si>
    <t>1.1.12</t>
  </si>
  <si>
    <t>Реконструкция ЛЭП-10 кВ ПС «Тишкино»-ТП-617 Д-14Ф (кабельный вывод с ПС «Тишкино»; кабельный ввод в ТП-617 кабель ААБл 3х70мм2-70м/п инв.№864028778, ВЛЭП-10 кВ ПС «Тишкино» инв.№864015124) на двухцепную с отпайкой на ТП-1 и увеличением мощности на 2 МВт провод СИП 3х70мм2  общей протяженностью 2*4950 м.</t>
  </si>
  <si>
    <t>Замена провода АС на провод СИП, замена опор, замена кабеля</t>
  </si>
  <si>
    <t>Замена ЛЭП-10 кВ ПС «Тишкино»-ТП-617 Д-14Ф (кабельный вывод с ПС «Тишкино»; кабельный ввод в ТП-617 инв.№864028778; ВЛЭП-10 кВ ПС «Тишкино» инв.№864015124) на двухцепную с отпайкой на ТП-1 и увеличением мощности на 2 МВт</t>
  </si>
  <si>
    <t>Эффект в натуральном выражении - 23.092 тыс.кВт*ч</t>
  </si>
  <si>
    <t>5.020 км</t>
  </si>
  <si>
    <t>1.1.13</t>
  </si>
  <si>
    <t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t>
  </si>
  <si>
    <t>Замена провода АС на провод СИП, замена кабеля</t>
  </si>
  <si>
    <t>Замена ЛЭП-10 кВ МГРЭС - ТП-60, инв.№ 00001826, п. Майский, район ул. Синопская-Портовая-501 склад - Константиновское шоссе</t>
  </si>
  <si>
    <t>Эффект в натуральном выражении - 9.904 тыс.кВт*ч</t>
  </si>
  <si>
    <t>01.2019</t>
  </si>
  <si>
    <t>2.153 км</t>
  </si>
  <si>
    <t>1.5.1</t>
  </si>
  <si>
    <t>КЛЭП-10 кВ ТП-274-ТП-276,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прокладке в соленной (морской) воде)</t>
  </si>
  <si>
    <t>Техническое перевооружение и реконструкция</t>
  </si>
  <si>
    <t>Замена кабеля 10 кВ</t>
  </si>
  <si>
    <t>Замена КЛЭП-10 кВ ТП-274-ТП-276, инв. №00000606, Хабаровский край, Советско-Гаванский р-н, п.Заветы Ильича, бухта Северная, п-ов Меньшиково</t>
  </si>
  <si>
    <t>2.281 км</t>
  </si>
  <si>
    <t>20 лет</t>
  </si>
  <si>
    <t>Трансформаторная подстанция №212, инв. № 00001789, Хабаровский край, Ванинский  р-н, Октябрьский рп, в/ч 15140 "Высота", лит.А (замена ТП на КТПн-10/0,4  2*ТМ-250 кВА)</t>
  </si>
  <si>
    <t>1.5.2</t>
  </si>
  <si>
    <t>Замена ТП на КТПн-10/0,4 кВ 2хТМ-250 кВА</t>
  </si>
  <si>
    <t>Замена ТП-212 на КТПн-10/0,4 кВ 2хТМ-250 кВА, инв. № 00001789, Хабаровский край, Ванинский  р-н, Октябрьский рп, в/ч 15140 "Высота"</t>
  </si>
  <si>
    <t>Эффект в натуральном выражении - 6.840 тыс.кВт*ч</t>
  </si>
  <si>
    <t>04.2016</t>
  </si>
  <si>
    <t>1.5.3</t>
  </si>
  <si>
    <t>Комплектная трансформаторная подстанция №12, инв. № 864061634, Хабаровский край, Хабаровский р-н, с.Князе-Волконское-1 (замена КТПн-12 ТМ-250 кВА)</t>
  </si>
  <si>
    <t>Замена ТП на КТПн ТМ-250 кВА</t>
  </si>
  <si>
    <t xml:space="preserve">Замена ТП-12 на КТПн ТМ-250 кВА, инв. № 864061634, Хабаровский край, Хабаровский р-н, с.Князе-Волконское-1 </t>
  </si>
  <si>
    <t>0.250 МВА</t>
  </si>
  <si>
    <t>1.5.4</t>
  </si>
  <si>
    <t xml:space="preserve">Комплектная трансформаторная подстанция №37, инв. № 864061654, Хабаровский край, Хабаровский р-н, с.Князе-Волконское-1 (замена КТПн-37 ТМ-160 кВА)                        </t>
  </si>
  <si>
    <t>Замена на КТПн ТМ-160 кВА</t>
  </si>
  <si>
    <t>Замена на КТПн ТМ-160 кВА, инв. № 864061654, Хабаровский край, Хабаровский р-н, с.Князе-Волконское-1</t>
  </si>
  <si>
    <t>1.5.5</t>
  </si>
  <si>
    <t>ЛЭП-10 кВ ТП-90 - КТПН-91, инв.№ 00001841, п.Майский, р-н ул. Синопская-Константиновское ш.-Камчатская-Малаховская-Селенгинская-38 Пирс (замена кабельной линии на воздушную линию, СБ-10 3*70 - 1340 м)</t>
  </si>
  <si>
    <t>Замена кабельной линии на воздушную линию</t>
  </si>
  <si>
    <t xml:space="preserve">Замена КЛЭП-10 кВ ТП-90 - КТПН-91 на ВЛЭП-10 кВ, инв.№ 00001841, п.Майский, р-н ул. Синопская-Константиновское ш.-Камчатская-Малаховская-Селенгинская-38 Пирс </t>
  </si>
  <si>
    <t>1.340 км</t>
  </si>
  <si>
    <t>1.5.6</t>
  </si>
  <si>
    <t>ЛЭП -0,4 кВ ТП -290 инв № 00001914, по адресу:  682844, Хабаровский край, Советско-Гаванский р-н, Заветы Ильича рп, Подгорная, дом № Декабристов, корпус кинобаза в/ч 13144, кв.в/ч 59019 скл.связи (замена АС-35 на СИП-2 3*50+54,6 - 800 м, АС-16 на СИП-4*16 - 89 м)</t>
  </si>
  <si>
    <t>Замена провода АС на провод СИП</t>
  </si>
  <si>
    <t>Замена провода на ЛЭП -0,4 кВ ТП -290, инв № 00001914, по адресу:  682844, Хабаровский край, Советско-Гаванский р-н, Заветы Ильича рп, Подгорная, дом № Декабристов, корпус кинобаза в/ч 13144, кв.в/ч 59019 скл.связи</t>
  </si>
  <si>
    <t>Эффект в натуральном выражении - 1.956 тыс.кВт*ч</t>
  </si>
  <si>
    <t>01.2014</t>
  </si>
  <si>
    <t>0.889 км</t>
  </si>
  <si>
    <t>1.5.7</t>
  </si>
  <si>
    <t>ЛЭП-0,4 кВ ТП-291 инв № 00001908, по адресу: 682844  Хабаровский край,Советско-Гаванский р-н, Заветы Ильича рп, Подгорная-Чесменская-пер. Госпитальный (замена АС-35 на СИП-2  3*50+54,6 - 1271 м, АС-16 на СИП-4*16 - 135 м)</t>
  </si>
  <si>
    <t>Замена провода на ЛЭП-0,4 кВ ТП-291 инв № 00001908, по адресу: 682844  Хабаровский край,Советско-Гаванский р-н, Заветы Ильича рп, Подгорная-Чесменская-пер. Госпитальный</t>
  </si>
  <si>
    <t>Эффект в натуральном выражении - 3.093 тыс.кВт*ч</t>
  </si>
  <si>
    <t>1.406 км</t>
  </si>
  <si>
    <t>1.5.8</t>
  </si>
  <si>
    <t>ЛЭП-0,4 кВ ТП-236 инв № 00001911 («Ф пос.Новый»), по адресу: 682844, Хабаровский край, Советско-Гаванский р-н, Заветы Ильича рп, Урицкого-Печорская-Нахимова-Ушакова-1 Мая-Металлистов-Чапаева-Авиационная-Революционная-Строителей-Ц (замена АС-50 на СИП - 5510 м)</t>
  </si>
  <si>
    <t>Замена провода на ЛЭП-0,4 кВ ТП-236 инв № 00001911 («Ф пос.Новый»), по адресу: 682844, Хабаровский край, Советско-Гаванский р-н, Заветы Ильича рп, Урицкого-Печорская-Нахимова-Ушакова-1 Мая-Металлистов-Чапаева-Авиационная-Революционная-Строителей-Ц</t>
  </si>
  <si>
    <t>Эффект в натуральном выражении - 12.122 тыс.кВт*ч</t>
  </si>
  <si>
    <t>5.510 км</t>
  </si>
  <si>
    <t>1.5.9</t>
  </si>
  <si>
    <t>ЛЭП -0,4 кВ ТП-771 до потребителей 0,4 кВ  по ул. Матросская, ул. Советская, ул. Авиационная, объекты в/ч 62250/4. (ЛЭП-0,4 кВ ТП-771, 682882, Хабаровский край, Ванинский р-н, Монгохто п, инв №00001881 (замена АС-50 на СИП-3 4*70 - 924 м)</t>
  </si>
  <si>
    <t>Замена провода на ЛЭП -0,4 кВ ТП-771 до потребителей 0,4 кВ  по ул. Матросская, ул. Советская, ул. Авиационная, объекты в/ч 62250/4, Хабаровский край, Ванинский р-н, Монгохто п, инв №00001881</t>
  </si>
  <si>
    <t>Эффект в натуральном выражении - 2.033 тыс.кВт*ч</t>
  </si>
  <si>
    <t>0.924 км</t>
  </si>
  <si>
    <t>1.5.14</t>
  </si>
  <si>
    <t>ЛЭП-0,4 кВ ТП-282, инв. №00001903 Хабаровский край, Советско-Гаванский р-н, п.Заветы Ильича, Дежнёва-Станюковича-Ленинская16-Невельского (ДОФ) (замена АС на СИП 4х70 - 1674 м)</t>
  </si>
  <si>
    <t>Замена провода на ЛЭП-0,4 кВ ТП-282, инв. №00001903 Хабаровский край, Советско-Гаванский р-н, п.Заветы Ильича, Дежнёва-Станюковича-Ленинская16-Невельского (ДОФ)</t>
  </si>
  <si>
    <t>Эффект в натуральном выражении - 3.683 тыс.кВт*ч</t>
  </si>
  <si>
    <t>1.674 км</t>
  </si>
  <si>
    <t>1.5.15</t>
  </si>
  <si>
    <t>ЛЭП-0,4 кВ КТПН-91, инв. №00001918 Хабаровский край, Совгаванский район, п. Майский, Константиновское шоссе, пер. Клубный, ул. Высокая (замена провода АС на СИП-2 3х50+1х70 - 2430 м)</t>
  </si>
  <si>
    <t>Замена провода на ЛЭП-0,4 кВ КТПН-91, инв. №00001918 Хабаровский край, Совгаванский район, п. Майский, Константиновское шоссе, пер. Клубный, ул. Высокая</t>
  </si>
  <si>
    <t>Эффект в натуральном выражении - 5.346 тыс.кВт*ч</t>
  </si>
  <si>
    <t>2.430 км</t>
  </si>
  <si>
    <t>1.5.10</t>
  </si>
  <si>
    <t>Кабельная линия 6кВ от ТП-2050 до ПС "ГВФ", L=1175 м. Хабаровский край, г. Хабаровск, военный городок в/г №4 "Матвеевка" в\ч 11666, инв. №864030539 (замена кабеля ААБлУ 3х120 на кабель ААБлУ 3х150 - 1175 м)</t>
  </si>
  <si>
    <t>Замена кабеля 6 кВ</t>
  </si>
  <si>
    <t>Замена кабельной линии 6кВ от ТП-2050 до ПС "ГВФ", L=1175 м. Хабаровский край, г. Хабаровск, военный городок в/г №4 "Матвеевка" в\ч 11666, инв. №864030539</t>
  </si>
  <si>
    <t>1.175 км</t>
  </si>
  <si>
    <t>1.5.11</t>
  </si>
  <si>
    <t>КЛ-6 кВ от ТП-2050 до РП-239, Хабаровский край, г. Хабаровск, военный городок в/г №4 "Матвеевка", инв. № 864030532 (замена кабеля ААБлУ 3х120 на кабель ААБлУ 3х150 - 300 м)</t>
  </si>
  <si>
    <t>Замена КЛ-6 кВ от ТП-2050 до РП-239, Хабаровский край, г. Хабаровск, военный городок в/г №4 "Матвеевка", инв. № 864030532</t>
  </si>
  <si>
    <t>0.300 км</t>
  </si>
  <si>
    <t>1.5.12</t>
  </si>
  <si>
    <t>Кабельная линия 6кВ от РП-239 до ТП-2050; L=385м. Хабаровский край, г. Хабаровск, военный городок в/г №4 "Матвеевка" в\ч 11666, инв. № 864030554 (замена кабеля ААБлУ 3х120 на кабель ААБлУ 3х150 - 316.2 м)</t>
  </si>
  <si>
    <t>Замена кабельной линии 6 кВ от РП-239 до ТП-2050; L=385м. Хабаровский край, г. Хабаровск, военный городок в/г №4 "Матвеевка" в\ч 11666, инв. № 864030554</t>
  </si>
  <si>
    <t>0.316 км</t>
  </si>
  <si>
    <t>1.5.13</t>
  </si>
  <si>
    <t>Кабельная линия 6кВ от ТП-1495 до оп.№4 ПС "ГВФ". Хабаровский край, г. Хабаровск, военный городок в/г №4 "Матвеевка" в\ч 11666, инв. № 864030553 (замена кабеля ААБлУ 3х70 на кабель ААБлУ 3х120 - 170 м)</t>
  </si>
  <si>
    <t>Замена кабельной линии 6 кВ от ТП-1495 до оп.№4 ПС "ГВФ". Хабаровский край, г. Хабаровск, военный городок в/г №4 "Матвеевка" в\ч 11666, инв. № 864030553</t>
  </si>
  <si>
    <t>0.170 км</t>
  </si>
  <si>
    <t>Приобретение 6 единиц КиаБонго по Хабаровскому краю</t>
  </si>
  <si>
    <t>Приобретение 6 единиц КиаБонго</t>
  </si>
  <si>
    <t>6 ед.</t>
  </si>
  <si>
    <t>2.2.1</t>
  </si>
  <si>
    <t>ЦОД и СЦ, г. Хабаровск, Серышева, 13</t>
  </si>
  <si>
    <t>Новое строительство (Технологическое присоединение)</t>
  </si>
  <si>
    <t>Строительство</t>
  </si>
  <si>
    <t>МВА, км</t>
  </si>
  <si>
    <t>Обеспечение надежного электроснабжения потребителей и выдача дополнительной мощности</t>
  </si>
  <si>
    <t>Строительство БКТП с 2*ТМ-2500 кВА; 2-х КЛ-6 кВ; 30-и КЛ-0,4 кВ</t>
  </si>
  <si>
    <t>ЦОД и СЦ, г. Хабаровск, Серышева, 13. Строительство БКТП с 2*ТМ-2500 кВА; 2-х КЛ-6 кВ; 30-и КЛ-0,4 кВ, L=13.820 км.</t>
  </si>
  <si>
    <t>Обеспечение надежного электроснабжения потребителей, выдача дополнительной мощности</t>
  </si>
  <si>
    <t>Объекты включены в рамках технологических присоединений</t>
  </si>
  <si>
    <t>03.2014</t>
  </si>
  <si>
    <t>ООО "Энергосила ДВ"</t>
  </si>
  <si>
    <t>5.000 МВА/13.820 км</t>
  </si>
  <si>
    <t>2.2.2</t>
  </si>
  <si>
    <t>Строительство здания на территории военного городка № 6 в п. Князе - Волконское, Хабаровского края</t>
  </si>
  <si>
    <t>Строительство 2-х ТП с 2*ТМ-400 кВА; 2-х КЛ-10 кВ; 7-и КЛ-0,4 кВ</t>
  </si>
  <si>
    <t>Строительство 2-х ТП с 2*ТМ-400 кВА; 2-х КЛ-10 кВ; 7-и КЛ-0,4 кВ, L=3.000 км на территории военного городка № 6 в п. Князе - Волконское, Хабаровского края</t>
  </si>
  <si>
    <t>ООО "Лайм"</t>
  </si>
  <si>
    <t>1.600 МВА/3.000 км</t>
  </si>
  <si>
    <t>2.2.3</t>
  </si>
  <si>
    <t>МБОУ СОШ № 26, г. Хабаровск, ул. Георгиевская, 37</t>
  </si>
  <si>
    <t>Строительство ВЛ-0,4 кВ от ТП-3 до МБОУ СОШ № 26</t>
  </si>
  <si>
    <t>Строительство воздушной линии 0,4 кВ от ТП-3 до МБОУ СОШ № 26, L=0.400 км г. Хабаровск, ул. Георгиевская, 37</t>
  </si>
  <si>
    <t>&lt;Показатель 2&gt;</t>
  </si>
  <si>
    <t>Каганская Е.А.</t>
  </si>
  <si>
    <t>ОАО "Оборонэнерго" филиал "Дальневосточный" (ЭСУ "Хабаровский")</t>
  </si>
  <si>
    <t>02.2016</t>
  </si>
  <si>
    <t>0.400 км</t>
  </si>
  <si>
    <t>G/ДЛВ/27/01/0111</t>
  </si>
  <si>
    <t>H/ДЛВ/27/01/0112</t>
  </si>
  <si>
    <t>H/ДЛВ/27/01/0113</t>
  </si>
  <si>
    <t>I/ДЛВ/27/01/0114</t>
  </si>
  <si>
    <t>H/ДЛВ/27/01/0115</t>
  </si>
  <si>
    <t>H/ДЛВ/27/01/0116</t>
  </si>
  <si>
    <t>I/ДЛВ/27/01/0117</t>
  </si>
  <si>
    <t>I/ДЛВ/27/01/0118</t>
  </si>
  <si>
    <t>I/ДЛВ/27/01/0119</t>
  </si>
  <si>
    <t>I/ДЛВ/27/01/01110</t>
  </si>
  <si>
    <t>G/ДЛВ/27/01/01111</t>
  </si>
  <si>
    <t>H/ДЛВ/27/01/01112</t>
  </si>
  <si>
    <t>J/ДЛВ/27/01/01113</t>
  </si>
  <si>
    <t>I/ДЛВ/27/01/0151</t>
  </si>
  <si>
    <t>G/ДЛВ/27/01/0152</t>
  </si>
  <si>
    <t>H/ДЛВ/27/01/0153</t>
  </si>
  <si>
    <t>I/ДЛВ/27/01/0154</t>
  </si>
  <si>
    <t>H/ДЛВ/27/01/0155</t>
  </si>
  <si>
    <t>G/ДЛВ/27/01/0156</t>
  </si>
  <si>
    <t>G/ДЛВ/27/01/0157</t>
  </si>
  <si>
    <t>G/ДЛВ/27/01/0158</t>
  </si>
  <si>
    <t>G/ДЛВ/27/01/0159</t>
  </si>
  <si>
    <t>G/ДЛВ/27/01/01510</t>
  </si>
  <si>
    <t>I/ДЛВ/27/01/01511</t>
  </si>
  <si>
    <t>I/ДЛВ/27/01/01512</t>
  </si>
  <si>
    <t>G/ДЛВ/27/01/01513</t>
  </si>
  <si>
    <t>H/ДЛВ/27/01/01514</t>
  </si>
  <si>
    <t>H/ДЛВ/27/01/01515</t>
  </si>
  <si>
    <t>G/ДЛВ/27/02/0221</t>
  </si>
  <si>
    <t>G/ДЛВ/27/02/0222</t>
  </si>
  <si>
    <t>G/ДЛВ/27/02/0223</t>
  </si>
  <si>
    <t>G/ДЛВ/27/04/0031</t>
  </si>
  <si>
    <t>1.1.14</t>
  </si>
  <si>
    <t>Установка и замена приборов учета на границах раздела со смежными сетевыми организациями (ССО)</t>
  </si>
  <si>
    <t>H/ДЛВ/27/01/01114</t>
  </si>
  <si>
    <t>Снижение потерь электрической энергии</t>
  </si>
  <si>
    <t>Получение достоверной информации о количестве передачи, распределения и потребления электрической энергии и мощности, управление режимами потребления, контроль тех. состояния систем учета, формирование балансов, перетоков э/э, актирование услуг по передаче э/э</t>
  </si>
  <si>
    <t>Установка и замена приборов учета на границах раздела со смежными сетевыми организациями (ССО) - 15 шт.</t>
  </si>
  <si>
    <t>ФЗ от 23.11.2009 г. № 261-ФЗ, Постановление от 27.12.2004 г. № 861, от 04.05.2012 г. № 442, от 27.12.2010 г. № 1172, Приказ от 07.04.2010 г. № 149, от 21.01.2011 г. № 57.</t>
  </si>
  <si>
    <t>шт</t>
  </si>
  <si>
    <t>Эффект в натуральном выражении - 49.463 тыс.кВт*ч</t>
  </si>
  <si>
    <t>01.2017</t>
  </si>
  <si>
    <t>04.2019</t>
  </si>
  <si>
    <t>15 шт</t>
  </si>
  <si>
    <t>1.1.15</t>
  </si>
  <si>
    <t>Установка автоматической информационно-измерительной системы коммерческого учета электроэнергии (АИИС КУЭ)</t>
  </si>
  <si>
    <t>I/ДЛВ/27/01/01115</t>
  </si>
  <si>
    <t>система</t>
  </si>
  <si>
    <t>Установка автоматической информационно-измерительной системы коммерческого учета электроэнергии (АИИС КУЭ) - 1 система</t>
  </si>
  <si>
    <t>01.2018</t>
  </si>
  <si>
    <t>1 система</t>
  </si>
  <si>
    <t>Ожидаемый эффект после ввода в эксплуатацию 692 тыс. кВт*ч или 85,024 т у.т.</t>
  </si>
  <si>
    <t>Повышение оперативности и достоверности учета электрической энергии</t>
  </si>
  <si>
    <t>Проведение измерений, сбора, обработки и хранения результатов измерений объемов электроэнергии и мощности, используемых в коммерческих и балансовых расчетах, а также передачи информации в автоматизированном режиме</t>
  </si>
  <si>
    <t>филиал "Дальневосточный" АО "Оборонэнерго"</t>
  </si>
  <si>
    <t>2.2.4</t>
  </si>
  <si>
    <t>G/ДЛВ/27/02/0224</t>
  </si>
  <si>
    <t>Повышение надежности сети, обеспечение бесперебойной работы</t>
  </si>
  <si>
    <t>АО "Оборонэнерго" филиал "Дальневосточный" (ЭСУ "Хабаровский")</t>
  </si>
  <si>
    <t>Левин А.Н.</t>
  </si>
  <si>
    <t>08.2016</t>
  </si>
  <si>
    <t>09.2016</t>
  </si>
  <si>
    <t>11.2016</t>
  </si>
  <si>
    <t>ВЛ 10 кВ от ВЛ 10 кВ от ТП-ДЭС1 до п/ст. "Бройлерная", ф.9; ВЛ 0.4 кВ от СТП до СНТ "Вишневка"; СКТП 400 кВА</t>
  </si>
  <si>
    <t>Строительство ВЛ-10 кВ и ВЛ-0,4 кВ от СТП до СНТ "Вишневка" и СКТП-400 кВА</t>
  </si>
  <si>
    <t>Строительство воздушной линии 10 кВ и 0,4 кВ от СТП до СНТ "Вишневка", L=0.475 км и СКТП-400 кВА, Хабаровский край, район Хабаровский, с. Некрасовка, СДТ «Вишневское»</t>
  </si>
  <si>
    <t>0.400 МВА/0.475 км</t>
  </si>
  <si>
    <t>05.2018</t>
  </si>
  <si>
    <t>Работы выполнены хозяйственным способом.</t>
  </si>
  <si>
    <t>Работы выполнены хоз. 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</si>
</sst>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3" x14ac:knownFonts="1">
    <font>
      <sz val="10"/>
      <color rgb="FF000000"/>
      <name val="Times New Roman"/>
      <charset val="204"/>
    </font>
    <font>
      <b/>
      <sz val="10"/>
      <name val="Arial"/>
      <family val="2"/>
      <charset val="204"/>
    </font>
    <font>
      <sz val="10"/>
      <color rgb="FFA6A6A6"/>
      <name val="Arial"/>
      <family val="2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rgb="FFFFFFFF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AFEF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A6A6A6"/>
      </left>
      <right style="thin">
        <color rgb="FF000000"/>
      </right>
      <top style="thin">
        <color rgb="FFA6A6A6"/>
      </top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000000"/>
      </right>
      <top style="thin">
        <color rgb="FF000000"/>
      </top>
      <bottom/>
      <diagonal/>
    </border>
    <border>
      <left style="thin">
        <color rgb="FFA6A6A6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12" fillId="0" borderId="0"/>
  </cellStyleXfs>
  <cellXfs count="168">
    <xf numFmtId="0" fontId="0" fillId="0" borderId="0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2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1" fontId="2" fillId="0" borderId="21" xfId="0" applyNumberFormat="1" applyFont="1" applyFill="1" applyBorder="1" applyAlignment="1">
      <alignment horizontal="center" vertical="top" wrapText="1"/>
    </xf>
    <xf numFmtId="164" fontId="2" fillId="0" borderId="22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" fontId="2" fillId="0" borderId="40" xfId="0" applyNumberFormat="1" applyFont="1" applyFill="1" applyBorder="1" applyAlignment="1">
      <alignment horizontal="center" vertical="top" wrapText="1"/>
    </xf>
    <xf numFmtId="0" fontId="0" fillId="0" borderId="41" xfId="0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164" fontId="2" fillId="3" borderId="22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165" fontId="0" fillId="0" borderId="36" xfId="0" applyNumberForma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14" fontId="0" fillId="0" borderId="10" xfId="0" applyNumberForma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 indent="6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center" wrapText="1"/>
    </xf>
    <xf numFmtId="165" fontId="0" fillId="0" borderId="36" xfId="0" applyNumberFormat="1" applyFill="1" applyBorder="1" applyAlignment="1">
      <alignment vertical="top" wrapText="1"/>
    </xf>
    <xf numFmtId="0" fontId="0" fillId="0" borderId="49" xfId="0" applyFill="1" applyBorder="1" applyAlignment="1">
      <alignment horizontal="left" vertical="top" wrapText="1"/>
    </xf>
    <xf numFmtId="0" fontId="0" fillId="0" borderId="36" xfId="0" applyFill="1" applyBorder="1" applyAlignment="1">
      <alignment vertical="top" wrapText="1"/>
    </xf>
    <xf numFmtId="165" fontId="0" fillId="0" borderId="11" xfId="0" applyNumberForma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1" fontId="0" fillId="0" borderId="11" xfId="0" applyNumberForma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center" vertical="top" wrapText="1"/>
    </xf>
    <xf numFmtId="165" fontId="0" fillId="3" borderId="11" xfId="0" applyNumberForma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11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165" fontId="0" fillId="0" borderId="7" xfId="0" applyNumberForma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47"/>
    </xf>
    <xf numFmtId="0" fontId="1" fillId="0" borderId="0" xfId="0" applyFont="1" applyFill="1" applyBorder="1" applyAlignment="1">
      <alignment horizontal="left" vertical="top" wrapText="1" indent="47"/>
    </xf>
    <xf numFmtId="0" fontId="0" fillId="0" borderId="42" xfId="0" applyFill="1" applyBorder="1" applyAlignment="1">
      <alignment horizontal="center" vertical="top" wrapText="1"/>
    </xf>
    <xf numFmtId="0" fontId="0" fillId="0" borderId="43" xfId="0" applyFill="1" applyBorder="1" applyAlignment="1">
      <alignment horizontal="center" vertical="top" wrapText="1"/>
    </xf>
    <xf numFmtId="0" fontId="0" fillId="0" borderId="44" xfId="0" applyFill="1" applyBorder="1" applyAlignment="1">
      <alignment horizontal="center" vertical="top" wrapText="1"/>
    </xf>
    <xf numFmtId="0" fontId="0" fillId="0" borderId="45" xfId="0" applyFill="1" applyBorder="1" applyAlignment="1">
      <alignment horizontal="center" vertical="top" wrapText="1"/>
    </xf>
    <xf numFmtId="0" fontId="0" fillId="0" borderId="39" xfId="0" applyFill="1" applyBorder="1" applyAlignment="1">
      <alignment horizontal="center" vertical="top" wrapText="1"/>
    </xf>
    <xf numFmtId="0" fontId="0" fillId="0" borderId="46" xfId="0" applyFill="1" applyBorder="1" applyAlignment="1">
      <alignment horizontal="center" vertical="top" wrapText="1"/>
    </xf>
    <xf numFmtId="0" fontId="0" fillId="0" borderId="36" xfId="0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horizontal="center" vertical="top" wrapText="1"/>
    </xf>
    <xf numFmtId="164" fontId="2" fillId="0" borderId="26" xfId="0" applyNumberFormat="1" applyFont="1" applyFill="1" applyBorder="1" applyAlignment="1">
      <alignment horizontal="center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5" fontId="0" fillId="0" borderId="12" xfId="0" applyNumberFormat="1" applyFill="1" applyBorder="1" applyAlignment="1">
      <alignment horizontal="left" vertical="top" wrapText="1"/>
    </xf>
    <xf numFmtId="165" fontId="0" fillId="0" borderId="31" xfId="0" applyNumberForma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165" fontId="0" fillId="0" borderId="5" xfId="0" applyNumberForma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4" fontId="2" fillId="0" borderId="27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31" xfId="0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31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3" borderId="15" xfId="0" applyFill="1" applyBorder="1" applyAlignment="1">
      <alignment horizontal="left" vertical="top" wrapText="1"/>
    </xf>
    <xf numFmtId="0" fontId="0" fillId="3" borderId="32" xfId="0" applyFill="1" applyBorder="1" applyAlignment="1">
      <alignment horizontal="left" vertical="top" wrapText="1"/>
    </xf>
    <xf numFmtId="0" fontId="0" fillId="3" borderId="16" xfId="0" applyFill="1" applyBorder="1" applyAlignment="1">
      <alignment horizontal="left" vertical="top" wrapText="1"/>
    </xf>
    <xf numFmtId="0" fontId="0" fillId="3" borderId="17" xfId="0" applyFill="1" applyBorder="1" applyAlignment="1">
      <alignment horizontal="left" vertical="top" wrapText="1"/>
    </xf>
    <xf numFmtId="0" fontId="0" fillId="3" borderId="18" xfId="0" applyFill="1" applyBorder="1" applyAlignment="1">
      <alignment horizontal="left" vertical="top" wrapText="1"/>
    </xf>
    <xf numFmtId="164" fontId="2" fillId="3" borderId="25" xfId="0" applyNumberFormat="1" applyFont="1" applyFill="1" applyBorder="1" applyAlignment="1">
      <alignment horizontal="center" vertical="top" wrapText="1"/>
    </xf>
    <xf numFmtId="164" fontId="2" fillId="3" borderId="26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left" vertical="center" wrapText="1" indent="1"/>
    </xf>
    <xf numFmtId="0" fontId="3" fillId="0" borderId="48" xfId="0" applyFont="1" applyFill="1" applyBorder="1" applyAlignment="1">
      <alignment horizontal="left" vertical="center" wrapText="1" indent="1"/>
    </xf>
    <xf numFmtId="0" fontId="3" fillId="0" borderId="5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top" wrapText="1" indent="6"/>
    </xf>
    <xf numFmtId="0" fontId="0" fillId="0" borderId="37" xfId="0" applyFill="1" applyBorder="1" applyAlignment="1">
      <alignment horizontal="left" vertical="center" wrapText="1"/>
    </xf>
    <xf numFmtId="0" fontId="0" fillId="0" borderId="38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38" xfId="0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A6" sqref="A6:D6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64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117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292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119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4" t="s">
        <v>15</v>
      </c>
      <c r="C20" s="151" t="s">
        <v>66</v>
      </c>
      <c r="D20" s="152"/>
    </row>
    <row r="21" spans="1:4" ht="36.75" x14ac:dyDescent="0.2">
      <c r="A21" s="8">
        <v>16</v>
      </c>
      <c r="B21" s="4" t="s">
        <v>16</v>
      </c>
      <c r="C21" s="151" t="s">
        <v>66</v>
      </c>
      <c r="D21" s="152"/>
    </row>
    <row r="22" spans="1:4" ht="49.5" x14ac:dyDescent="0.2">
      <c r="A22" s="8">
        <v>17</v>
      </c>
      <c r="B22" s="4" t="s">
        <v>17</v>
      </c>
      <c r="C22" s="151" t="s">
        <v>66</v>
      </c>
      <c r="D22" s="152"/>
    </row>
    <row r="23" spans="1:4" ht="24.75" x14ac:dyDescent="0.2">
      <c r="A23" s="8">
        <v>18</v>
      </c>
      <c r="B23" s="4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38" t="s">
        <v>19</v>
      </c>
      <c r="C25" s="151" t="s">
        <v>80</v>
      </c>
      <c r="D25" s="152"/>
    </row>
    <row r="26" spans="1:4" ht="36.75" x14ac:dyDescent="0.2">
      <c r="A26" s="8">
        <v>20</v>
      </c>
      <c r="B26" s="4" t="s">
        <v>20</v>
      </c>
      <c r="C26" s="151" t="s">
        <v>121</v>
      </c>
      <c r="D26" s="152"/>
    </row>
    <row r="27" spans="1:4" ht="38.25" x14ac:dyDescent="0.2">
      <c r="A27" s="8">
        <v>21</v>
      </c>
      <c r="B27" s="14" t="s">
        <v>21</v>
      </c>
      <c r="C27" s="151" t="s">
        <v>67</v>
      </c>
      <c r="D27" s="152"/>
    </row>
    <row r="28" spans="1:4" ht="62.25" x14ac:dyDescent="0.2">
      <c r="A28" s="8">
        <v>22</v>
      </c>
      <c r="B28" s="4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4" t="s">
        <v>23</v>
      </c>
      <c r="C30" s="151" t="s">
        <v>66</v>
      </c>
      <c r="D30" s="152"/>
    </row>
    <row r="31" spans="1:4" ht="36.75" x14ac:dyDescent="0.2">
      <c r="A31" s="8">
        <v>24</v>
      </c>
      <c r="B31" s="4" t="s">
        <v>24</v>
      </c>
      <c r="C31" s="151" t="s">
        <v>97</v>
      </c>
      <c r="D31" s="152"/>
    </row>
    <row r="32" spans="1:4" ht="36.75" x14ac:dyDescent="0.2">
      <c r="A32" s="8">
        <v>25</v>
      </c>
      <c r="B32" s="4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0.4</v>
      </c>
      <c r="D43" s="48">
        <v>0.16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4.8*1.63302/1000</f>
        <v>7.8384959999999986E-3</v>
      </c>
      <c r="D52" s="127" t="s">
        <v>120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Здание трансформаторной подстанции №271, инв. №00001786, Хабаровский край, Советско-Гаванский район, п.Заветы Ильича, в районе ул.Невельского (замена ТМ-400 кВА инв. №00000859 на ТМ-160 кВА)</v>
      </c>
      <c r="C83" s="7" t="s">
        <v>123</v>
      </c>
      <c r="D83" s="7" t="s">
        <v>72</v>
      </c>
      <c r="E83" s="90">
        <f>0.45/1.18</f>
        <v>0.38135593220338987</v>
      </c>
      <c r="F83" s="91"/>
      <c r="G83" s="26">
        <f>0.45/1.18</f>
        <v>0.38135593220338987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0.38135593220338987</v>
      </c>
      <c r="F85" s="95"/>
      <c r="G85" s="26">
        <f>G83+G84</f>
        <v>0.38135593220338987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8:D8"/>
    <mergeCell ref="C9:D9"/>
    <mergeCell ref="C10:D10"/>
    <mergeCell ref="C11:D11"/>
    <mergeCell ref="C12:D12"/>
    <mergeCell ref="A19:D19"/>
    <mergeCell ref="C13:D13"/>
    <mergeCell ref="C14:D14"/>
    <mergeCell ref="C15:D15"/>
    <mergeCell ref="C16:D16"/>
    <mergeCell ref="C17:D17"/>
    <mergeCell ref="A1:D1"/>
    <mergeCell ref="C3:D3"/>
    <mergeCell ref="D4:D5"/>
    <mergeCell ref="A6:D6"/>
    <mergeCell ref="C7:D7"/>
    <mergeCell ref="C28:D28"/>
    <mergeCell ref="C27:D27"/>
    <mergeCell ref="C25:D25"/>
    <mergeCell ref="C32:D32"/>
    <mergeCell ref="C31:D31"/>
    <mergeCell ref="C30:D30"/>
    <mergeCell ref="A29:D29"/>
    <mergeCell ref="C20:D20"/>
    <mergeCell ref="C21:D21"/>
    <mergeCell ref="C22:D22"/>
    <mergeCell ref="C23:D23"/>
    <mergeCell ref="C26:D26"/>
    <mergeCell ref="A24:D24"/>
    <mergeCell ref="A35:E35"/>
    <mergeCell ref="A36:A37"/>
    <mergeCell ref="C36:E36"/>
    <mergeCell ref="C37:E37"/>
    <mergeCell ref="A38:E38"/>
    <mergeCell ref="A40:E40"/>
    <mergeCell ref="A42:A48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B64:C64"/>
    <mergeCell ref="D64:E64"/>
    <mergeCell ref="F64:H64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93:B93"/>
    <mergeCell ref="B94:H95"/>
    <mergeCell ref="B89:H90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A92:H92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161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162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301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125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0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163</v>
      </c>
      <c r="D26" s="152"/>
    </row>
    <row r="27" spans="1:4" ht="38.25" x14ac:dyDescent="0.2">
      <c r="A27" s="8">
        <v>21</v>
      </c>
      <c r="B27" s="59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0.25</v>
      </c>
      <c r="D43" s="48">
        <v>0.16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4.67*1.63302/1000</f>
        <v>7.6262033999999999E-3</v>
      </c>
      <c r="D52" s="127" t="s">
        <v>164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7" t="s">
        <v>66</v>
      </c>
      <c r="H74" s="5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165</v>
      </c>
      <c r="H75" s="57" t="s">
        <v>165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165</v>
      </c>
      <c r="H76" s="57" t="s">
        <v>165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Трансформаторная подстанция ТП-357, инв. №864002407, Хабаровский край, г. Комсомольск-на-Амуре, микрорайон Большая Хапсоль, литера А18 (замена ТМ-250 кВА на ТМ-160 кВА)</v>
      </c>
      <c r="C83" s="7" t="s">
        <v>123</v>
      </c>
      <c r="D83" s="7" t="s">
        <v>72</v>
      </c>
      <c r="E83" s="90">
        <f>0.501/1.18</f>
        <v>0.4245762711864407</v>
      </c>
      <c r="F83" s="91"/>
      <c r="G83" s="26">
        <f>0.501/1.18</f>
        <v>0.4245762711864407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0.4245762711864407</v>
      </c>
      <c r="F85" s="95"/>
      <c r="G85" s="26">
        <f>G83+G84</f>
        <v>0.4245762711864407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166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167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302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168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27" t="s">
        <v>15</v>
      </c>
      <c r="C20" s="151" t="s">
        <v>66</v>
      </c>
      <c r="D20" s="152"/>
    </row>
    <row r="21" spans="1:4" ht="36.75" x14ac:dyDescent="0.2">
      <c r="A21" s="8">
        <v>16</v>
      </c>
      <c r="B21" s="27" t="s">
        <v>16</v>
      </c>
      <c r="C21" s="151" t="s">
        <v>66</v>
      </c>
      <c r="D21" s="152"/>
    </row>
    <row r="22" spans="1:4" ht="49.5" x14ac:dyDescent="0.2">
      <c r="A22" s="8">
        <v>17</v>
      </c>
      <c r="B22" s="27" t="s">
        <v>17</v>
      </c>
      <c r="C22" s="151" t="s">
        <v>66</v>
      </c>
      <c r="D22" s="152"/>
    </row>
    <row r="23" spans="1:4" ht="24.75" x14ac:dyDescent="0.2">
      <c r="A23" s="8">
        <v>18</v>
      </c>
      <c r="B23" s="27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40" t="s">
        <v>19</v>
      </c>
      <c r="C25" s="151" t="s">
        <v>80</v>
      </c>
      <c r="D25" s="152"/>
    </row>
    <row r="26" spans="1:4" ht="36.75" x14ac:dyDescent="0.2">
      <c r="A26" s="8">
        <v>20</v>
      </c>
      <c r="B26" s="27" t="s">
        <v>20</v>
      </c>
      <c r="C26" s="151" t="s">
        <v>169</v>
      </c>
      <c r="D26" s="152"/>
    </row>
    <row r="27" spans="1:4" ht="38.25" x14ac:dyDescent="0.2">
      <c r="A27" s="8">
        <v>21</v>
      </c>
      <c r="B27" s="28" t="s">
        <v>21</v>
      </c>
      <c r="C27" s="151" t="s">
        <v>67</v>
      </c>
      <c r="D27" s="152"/>
    </row>
    <row r="28" spans="1:4" ht="62.25" x14ac:dyDescent="0.2">
      <c r="A28" s="8">
        <v>22</v>
      </c>
      <c r="B28" s="27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27" t="s">
        <v>23</v>
      </c>
      <c r="C30" s="151" t="s">
        <v>66</v>
      </c>
      <c r="D30" s="152"/>
    </row>
    <row r="31" spans="1:4" ht="36.75" x14ac:dyDescent="0.2">
      <c r="A31" s="8">
        <v>24</v>
      </c>
      <c r="B31" s="27" t="s">
        <v>24</v>
      </c>
      <c r="C31" s="151" t="s">
        <v>97</v>
      </c>
      <c r="D31" s="152"/>
    </row>
    <row r="32" spans="1:4" ht="36.75" x14ac:dyDescent="0.2">
      <c r="A32" s="8">
        <v>25</v>
      </c>
      <c r="B32" s="27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4.2869999999999999</v>
      </c>
      <c r="D43" s="48">
        <v>5.3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11.66*1.63302/1000</f>
        <v>1.9041013199999998E-2</v>
      </c>
      <c r="D52" s="127" t="s">
        <v>170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113</v>
      </c>
      <c r="H74" s="58" t="s">
        <v>113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76.5" customHeight="1" x14ac:dyDescent="0.2">
      <c r="A83" s="87"/>
      <c r="B83" s="2" t="str">
        <f>C3</f>
        <v>Реконструкция ЛЭП-0,4 от ТП-271, инв.№ 00001921, Хабаровский край, Советско-Гаванский р-н, п.Заветы Ильича, ТП-271-Невельского-Завойко (замена АС-50/35/16 на СИП-4 4*95, СИП-4 4*70, СИП-4 4*16, СИП-4 2*16 - 5300 м., замена опор дер. на ж/б приставках на ж/б опоры 147 шт.)</v>
      </c>
      <c r="C83" s="7" t="s">
        <v>171</v>
      </c>
      <c r="D83" s="7" t="s">
        <v>72</v>
      </c>
      <c r="E83" s="90">
        <f>6.755/1.18</f>
        <v>5.7245762711864412</v>
      </c>
      <c r="F83" s="91"/>
      <c r="G83" s="26">
        <f>6.755/1.18</f>
        <v>5.7245762711864412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5.7245762711864412</v>
      </c>
      <c r="F85" s="95"/>
      <c r="G85" s="26">
        <f>G83+G84</f>
        <v>5.7245762711864412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172</v>
      </c>
      <c r="C2" s="1"/>
      <c r="D2" s="1"/>
    </row>
    <row r="3" spans="1:4" ht="37.5" customHeight="1" x14ac:dyDescent="0.2">
      <c r="A3" s="8">
        <v>1</v>
      </c>
      <c r="B3" s="32" t="s">
        <v>1</v>
      </c>
      <c r="C3" s="167" t="s">
        <v>173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303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174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0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175</v>
      </c>
      <c r="D26" s="152"/>
    </row>
    <row r="27" spans="1:4" ht="38.25" x14ac:dyDescent="0.2">
      <c r="A27" s="8">
        <v>21</v>
      </c>
      <c r="B27" s="59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5.0199999999999996</v>
      </c>
      <c r="D43" s="48">
        <v>5.0199999999999996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23.092*1.63302/1000</f>
        <v>3.7709697839999994E-2</v>
      </c>
      <c r="D52" s="127" t="s">
        <v>176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127</v>
      </c>
      <c r="H74" s="58" t="s">
        <v>127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127</v>
      </c>
      <c r="H75" s="57" t="s">
        <v>127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127</v>
      </c>
      <c r="H76" s="57" t="s">
        <v>127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85.5" customHeight="1" x14ac:dyDescent="0.2">
      <c r="A83" s="87"/>
      <c r="B83" s="2" t="str">
        <f>C3</f>
        <v>Реконструкция ЛЭП-10 кВ ПС «Тишкино»-ТП-617 Д-14Ф (кабельный вывод с ПС «Тишкино»; кабельный ввод в ТП-617 кабель ААБл 3х70мм2-70м/п инв.№864028778, ВЛЭП-10 кВ ПС «Тишкино» инв.№864015124) на двухцепную с отпайкой на ТП-1 и увеличением мощности на 2 МВт провод СИП 3х70мм2  общей протяженностью 2*4950 м.</v>
      </c>
      <c r="C83" s="7" t="s">
        <v>177</v>
      </c>
      <c r="D83" s="7" t="s">
        <v>72</v>
      </c>
      <c r="E83" s="90">
        <f>12.904/1.18</f>
        <v>10.935593220338983</v>
      </c>
      <c r="F83" s="91"/>
      <c r="G83" s="26">
        <f>12.904/1.18</f>
        <v>10.935593220338983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10.935593220338983</v>
      </c>
      <c r="F85" s="95"/>
      <c r="G85" s="26">
        <f>G83+G84</f>
        <v>10.935593220338983</v>
      </c>
      <c r="H85" s="47"/>
    </row>
    <row r="87" spans="1:8" ht="8.25" customHeight="1" x14ac:dyDescent="0.2"/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" header="0" footer="0"/>
  <pageSetup paperSize="9" scale="5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178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179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304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180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0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181</v>
      </c>
      <c r="D26" s="152"/>
    </row>
    <row r="27" spans="1:4" ht="38.25" x14ac:dyDescent="0.2">
      <c r="A27" s="8">
        <v>21</v>
      </c>
      <c r="B27" s="59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2.153</v>
      </c>
      <c r="D43" s="48">
        <v>2.153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9.904*1.63302/1000</f>
        <v>1.6173430079999999E-2</v>
      </c>
      <c r="D52" s="127" t="s">
        <v>182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183</v>
      </c>
      <c r="H74" s="58" t="s">
        <v>183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112</v>
      </c>
      <c r="H75" s="57" t="s">
        <v>112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112</v>
      </c>
      <c r="H76" s="57" t="s">
        <v>112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ЛЭП-10 кВ МГРЭС - ТП-60, инв.№ 00001826, п. Майский, район ул. Синопская-Портовая-501 склад - Константиновское шоссе (Замена АС-50 на СИП - 1543 м., замена кабельного вывода ААБ-10 3*50 - 610 м.)</v>
      </c>
      <c r="C83" s="7" t="s">
        <v>184</v>
      </c>
      <c r="D83" s="7" t="s">
        <v>72</v>
      </c>
      <c r="E83" s="90">
        <f>3.967/1.18</f>
        <v>3.3618644067796613</v>
      </c>
      <c r="F83" s="91"/>
      <c r="G83" s="26">
        <f>3.967/1.18</f>
        <v>3.3618644067796613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3.3618644067796613</v>
      </c>
      <c r="F85" s="95"/>
      <c r="G85" s="26">
        <f>G83+G84</f>
        <v>3.3618644067796613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324</v>
      </c>
      <c r="C2" s="1"/>
      <c r="D2" s="1"/>
    </row>
    <row r="3" spans="1:4" ht="27.75" customHeight="1" x14ac:dyDescent="0.2">
      <c r="A3" s="8">
        <v>1</v>
      </c>
      <c r="B3" s="32" t="s">
        <v>1</v>
      </c>
      <c r="C3" s="167" t="s">
        <v>325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326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331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327</v>
      </c>
      <c r="D16" s="162"/>
    </row>
    <row r="17" spans="1:4" ht="60.75" x14ac:dyDescent="0.2">
      <c r="A17" s="8">
        <v>14</v>
      </c>
      <c r="B17" s="33" t="s">
        <v>14</v>
      </c>
      <c r="C17" s="165" t="s">
        <v>66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7" t="s">
        <v>19</v>
      </c>
      <c r="C25" s="151" t="s">
        <v>328</v>
      </c>
      <c r="D25" s="152"/>
    </row>
    <row r="26" spans="1:4" ht="36.75" x14ac:dyDescent="0.2">
      <c r="A26" s="8">
        <v>20</v>
      </c>
      <c r="B26" s="51" t="s">
        <v>20</v>
      </c>
      <c r="C26" s="151" t="s">
        <v>329</v>
      </c>
      <c r="D26" s="152"/>
    </row>
    <row r="27" spans="1:4" ht="38.25" x14ac:dyDescent="0.2">
      <c r="A27" s="8">
        <v>21</v>
      </c>
      <c r="B27" s="6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63.75" x14ac:dyDescent="0.2">
      <c r="A37" s="143"/>
      <c r="B37" s="3" t="s">
        <v>328</v>
      </c>
      <c r="C37" s="147" t="s">
        <v>330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331</v>
      </c>
      <c r="C43" s="48" t="s">
        <v>66</v>
      </c>
      <c r="D43" s="52">
        <v>15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49.463*1.63302/1000</f>
        <v>8.0774068259999998E-2</v>
      </c>
      <c r="D52" s="127" t="s">
        <v>332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66</v>
      </c>
      <c r="H74" s="58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333</v>
      </c>
      <c r="H75" s="57" t="s">
        <v>334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334</v>
      </c>
      <c r="H76" s="57" t="s">
        <v>334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41.25" customHeight="1" x14ac:dyDescent="0.2">
      <c r="A83" s="87"/>
      <c r="B83" s="2" t="str">
        <f>C3</f>
        <v>Установка и замена приборов учета на границах раздела со смежными сетевыми организациями (ССО)</v>
      </c>
      <c r="C83" s="7" t="s">
        <v>335</v>
      </c>
      <c r="D83" s="7" t="s">
        <v>72</v>
      </c>
      <c r="E83" s="90">
        <f>3.866/1.18</f>
        <v>3.2762711864406784</v>
      </c>
      <c r="F83" s="91"/>
      <c r="G83" s="26">
        <f>3.866/1.18</f>
        <v>3.2762711864406784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3.2762711864406784</v>
      </c>
      <c r="F85" s="95"/>
      <c r="G85" s="26">
        <f>G83+G84</f>
        <v>3.2762711864406784</v>
      </c>
      <c r="H85" s="47"/>
    </row>
    <row r="87" spans="1:8" ht="8.25" customHeight="1" x14ac:dyDescent="0.2"/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" header="0" footer="0"/>
  <pageSetup paperSize="9" scale="5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336</v>
      </c>
      <c r="C2" s="1"/>
      <c r="D2" s="1"/>
    </row>
    <row r="3" spans="1:4" ht="27.75" customHeight="1" x14ac:dyDescent="0.2">
      <c r="A3" s="8">
        <v>1</v>
      </c>
      <c r="B3" s="32" t="s">
        <v>1</v>
      </c>
      <c r="C3" s="167" t="s">
        <v>337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338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339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344</v>
      </c>
      <c r="D16" s="162"/>
    </row>
    <row r="17" spans="1:4" ht="60.75" x14ac:dyDescent="0.2">
      <c r="A17" s="8">
        <v>14</v>
      </c>
      <c r="B17" s="33" t="s">
        <v>14</v>
      </c>
      <c r="C17" s="165" t="s">
        <v>66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9.25" customHeight="1" x14ac:dyDescent="0.2">
      <c r="A25" s="8">
        <v>19</v>
      </c>
      <c r="B25" s="67" t="s">
        <v>19</v>
      </c>
      <c r="C25" s="151" t="s">
        <v>345</v>
      </c>
      <c r="D25" s="152"/>
    </row>
    <row r="26" spans="1:4" ht="36.75" x14ac:dyDescent="0.2">
      <c r="A26" s="8">
        <v>20</v>
      </c>
      <c r="B26" s="51" t="s">
        <v>20</v>
      </c>
      <c r="C26" s="151" t="s">
        <v>340</v>
      </c>
      <c r="D26" s="152"/>
    </row>
    <row r="27" spans="1:4" ht="38.25" x14ac:dyDescent="0.2">
      <c r="A27" s="8">
        <v>21</v>
      </c>
      <c r="B27" s="6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63.75" x14ac:dyDescent="0.2">
      <c r="A37" s="143"/>
      <c r="B37" s="3" t="s">
        <v>345</v>
      </c>
      <c r="C37" s="147" t="s">
        <v>66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339</v>
      </c>
      <c r="C43" s="48" t="s">
        <v>66</v>
      </c>
      <c r="D43" s="52">
        <v>1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343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66</v>
      </c>
      <c r="H74" s="58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341</v>
      </c>
      <c r="H75" s="57" t="s">
        <v>334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334</v>
      </c>
      <c r="H76" s="57" t="s">
        <v>334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41.25" customHeight="1" x14ac:dyDescent="0.2">
      <c r="A83" s="87"/>
      <c r="B83" s="2" t="str">
        <f>C3</f>
        <v>Установка автоматической информационно-измерительной системы коммерческого учета электроэнергии (АИИС КУЭ)</v>
      </c>
      <c r="C83" s="7" t="s">
        <v>342</v>
      </c>
      <c r="D83" s="7" t="s">
        <v>72</v>
      </c>
      <c r="E83" s="90">
        <f>23.601/1.18</f>
        <v>20.00084745762712</v>
      </c>
      <c r="F83" s="91"/>
      <c r="G83" s="26">
        <f>23.601/1.18</f>
        <v>20.00084745762712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20.00084745762712</v>
      </c>
      <c r="F85" s="95"/>
      <c r="G85" s="26">
        <f>G83+G84</f>
        <v>20.00084745762712</v>
      </c>
      <c r="H85" s="47"/>
    </row>
    <row r="87" spans="1:8" ht="8.25" customHeight="1" x14ac:dyDescent="0.2"/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" header="0" footer="0"/>
  <pageSetup paperSize="9" scale="5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185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186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305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188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189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2.2810000000000001</v>
      </c>
      <c r="D43" s="48">
        <v>2.2810000000000001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165</v>
      </c>
      <c r="H74" s="58" t="s">
        <v>165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165</v>
      </c>
      <c r="H75" s="58" t="s">
        <v>165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165</v>
      </c>
      <c r="H76" s="58" t="s">
        <v>165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4.5" customHeight="1" x14ac:dyDescent="0.2">
      <c r="A83" s="87"/>
      <c r="B83" s="2" t="str">
        <f>C3</f>
        <v>КЛЭП-10 кВ ТП-274-ТП-276, инв. №00000606, Хабаровский край, Советско-Гаванский р-н, п.Заветы Ильича, бухта Северная, п-ов Меньшиково (замена КЛ-10кВ СБЛУ 10 3*95 - 2281 м., необходим кабель для прокладке в соленной (морской) воде)</v>
      </c>
      <c r="C83" s="7" t="s">
        <v>190</v>
      </c>
      <c r="D83" s="7" t="s">
        <v>191</v>
      </c>
      <c r="E83" s="90">
        <f>9.003/1.18</f>
        <v>7.6296610169491528</v>
      </c>
      <c r="F83" s="91"/>
      <c r="G83" s="26">
        <f>9.003/1.18</f>
        <v>7.6296610169491528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7.6296610169491528</v>
      </c>
      <c r="F85" s="95"/>
      <c r="G85" s="26">
        <f>G83+G84</f>
        <v>7.6296610169491528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193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192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306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194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195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0.56999999999999995</v>
      </c>
      <c r="D43" s="48">
        <v>0.5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6.84*1.63302/1000</f>
        <v>1.1169856799999999E-2</v>
      </c>
      <c r="D52" s="127" t="s">
        <v>196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7" t="s">
        <v>197</v>
      </c>
      <c r="H74" s="57" t="s">
        <v>197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197</v>
      </c>
      <c r="H75" s="57" t="s">
        <v>197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197</v>
      </c>
      <c r="H76" s="57" t="s">
        <v>197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Трансформаторная подстанция №212, инв. № 00001789, Хабаровский край, Ванинский  р-н, Октябрьский рп, в/ч 15140 "Высота", лит.А (замена ТП на КТПн-10/0,4  2*ТМ-250 кВА)</v>
      </c>
      <c r="C83" s="7" t="s">
        <v>160</v>
      </c>
      <c r="D83" s="7" t="s">
        <v>72</v>
      </c>
      <c r="E83" s="90">
        <f>1.483/1.18</f>
        <v>1.2567796610169493</v>
      </c>
      <c r="F83" s="91"/>
      <c r="G83" s="26">
        <f>1.483/1.18</f>
        <v>1.2567796610169493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1.2567796610169493</v>
      </c>
      <c r="F85" s="95"/>
      <c r="G85" s="26">
        <f>G83+G84</f>
        <v>1.2567796610169493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198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199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307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200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201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0.25</v>
      </c>
      <c r="D43" s="48">
        <v>0.25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7" t="s">
        <v>127</v>
      </c>
      <c r="H74" s="57" t="s">
        <v>127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127</v>
      </c>
      <c r="H75" s="57" t="s">
        <v>127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127</v>
      </c>
      <c r="H76" s="57" t="s">
        <v>127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38.25" x14ac:dyDescent="0.2">
      <c r="A83" s="87"/>
      <c r="B83" s="2" t="str">
        <f>C3</f>
        <v>Комплектная трансформаторная подстанция №12, инв. № 864061634, Хабаровский край, Хабаровский р-н, с.Князе-Волконское-1 (замена КТПн-12 ТМ-250 кВА)</v>
      </c>
      <c r="C83" s="7" t="s">
        <v>202</v>
      </c>
      <c r="D83" s="7" t="s">
        <v>72</v>
      </c>
      <c r="E83" s="90">
        <f>0.595/1.18</f>
        <v>0.50423728813559321</v>
      </c>
      <c r="F83" s="91"/>
      <c r="G83" s="26">
        <f>0.595/1.18</f>
        <v>0.50423728813559321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0.50423728813559321</v>
      </c>
      <c r="F85" s="95"/>
      <c r="G85" s="26">
        <f>G83+G84</f>
        <v>0.50423728813559321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203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204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308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205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206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0.16</v>
      </c>
      <c r="D43" s="48">
        <v>0.16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7" t="s">
        <v>115</v>
      </c>
      <c r="H74" s="57" t="s">
        <v>115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115</v>
      </c>
      <c r="H75" s="57" t="s">
        <v>115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115</v>
      </c>
      <c r="H76" s="57" t="s">
        <v>115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38.25" x14ac:dyDescent="0.2">
      <c r="A83" s="87"/>
      <c r="B83" s="2" t="str">
        <f>C3</f>
        <v xml:space="preserve">Комплектная трансформаторная подстанция №37, инв. № 864061654, Хабаровский край, Хабаровский р-н, с.Князе-Волконское-1 (замена КТПн-37 ТМ-160 кВА)                        </v>
      </c>
      <c r="C83" s="7" t="s">
        <v>123</v>
      </c>
      <c r="D83" s="7" t="s">
        <v>72</v>
      </c>
      <c r="E83" s="90">
        <f>0.584/1.18</f>
        <v>0.4949152542372881</v>
      </c>
      <c r="F83" s="91"/>
      <c r="G83" s="26">
        <f>0.584/1.18</f>
        <v>0.4949152542372881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0.4949152542372881</v>
      </c>
      <c r="F85" s="95"/>
      <c r="G85" s="26">
        <f>G83+G84</f>
        <v>0.4949152542372881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topLeftCell="A64" zoomScale="90" zoomScaleNormal="100" zoomScaleSheetLayoutView="90" workbookViewId="0">
      <selection activeCell="D91" sqref="D91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73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124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293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125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126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0.25</v>
      </c>
      <c r="D43" s="48">
        <v>0.16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3*1.63302/1000</f>
        <v>4.8990599999999994E-3</v>
      </c>
      <c r="D52" s="127" t="s">
        <v>110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127</v>
      </c>
      <c r="H75" s="57" t="s">
        <v>359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127</v>
      </c>
      <c r="H76" s="57" t="s">
        <v>359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Здание трансформаторной подстанции ТП-276, инв.№865143562, Хабаровский край, Советско-Гаванский район, п.Заветы Ильича (замена ТМ-250 кВА инв. №00001005 на ТМ-160 кВА)</v>
      </c>
      <c r="C83" s="7" t="s">
        <v>123</v>
      </c>
      <c r="D83" s="7" t="s">
        <v>72</v>
      </c>
      <c r="E83" s="90">
        <f>0.478/1.18</f>
        <v>0.40508474576271186</v>
      </c>
      <c r="F83" s="91"/>
      <c r="G83" s="26">
        <v>0.19400000000000001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0.40508474576271186</v>
      </c>
      <c r="F85" s="95"/>
      <c r="G85" s="26">
        <f>G83+G84</f>
        <v>0.19400000000000001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 t="s">
        <v>360</v>
      </c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207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208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309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209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210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1.34</v>
      </c>
      <c r="D43" s="48">
        <v>1.34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116</v>
      </c>
      <c r="H74" s="58" t="s">
        <v>116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116</v>
      </c>
      <c r="H75" s="58" t="s">
        <v>116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116</v>
      </c>
      <c r="H76" s="58" t="s">
        <v>116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3.75" x14ac:dyDescent="0.2">
      <c r="A83" s="87"/>
      <c r="B83" s="2" t="str">
        <f>C3</f>
        <v>ЛЭП-10 кВ ТП-90 - КТПН-91, инв.№ 00001841, п.Майский, р-н ул. Синопская-Константиновское ш.-Камчатская-Малаховская-Селенгинская-38 Пирс (замена кабельной линии на воздушную линию, СБ-10 3*70 - 1340 м)</v>
      </c>
      <c r="C83" s="7" t="s">
        <v>211</v>
      </c>
      <c r="D83" s="7" t="s">
        <v>72</v>
      </c>
      <c r="E83" s="90">
        <f>1.633/1.18</f>
        <v>1.3838983050847458</v>
      </c>
      <c r="F83" s="91"/>
      <c r="G83" s="26">
        <f>1.633/1.18</f>
        <v>1.3838983050847458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1.3838983050847458</v>
      </c>
      <c r="F85" s="95"/>
      <c r="G85" s="26">
        <f>G83+G84</f>
        <v>1.3838983050847458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212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213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310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215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70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0.88900000000000001</v>
      </c>
      <c r="D43" s="48">
        <v>0.88900000000000001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1.956*1.63302/1000</f>
        <v>3.1941871199999998E-3</v>
      </c>
      <c r="D52" s="127" t="s">
        <v>216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100</v>
      </c>
      <c r="E74" s="115"/>
      <c r="F74" s="116"/>
      <c r="G74" s="58" t="s">
        <v>217</v>
      </c>
      <c r="H74" s="58" t="s">
        <v>217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74.25" customHeight="1" x14ac:dyDescent="0.2">
      <c r="A83" s="87"/>
      <c r="B83" s="2" t="str">
        <f>C3</f>
        <v>ЛЭП -0,4 кВ ТП -290 инв № 00001914, по адресу:  682844, Хабаровский край, Советско-Гаванский р-н, Заветы Ильича рп, Подгорная, дом № Декабристов, корпус кинобаза в/ч 13144, кв.в/ч 59019 скл.связи (замена АС-35 на СИП-2 3*50+54,6 - 800 м, АС-16 на СИП-4*16 - 89 м)</v>
      </c>
      <c r="C83" s="7" t="s">
        <v>218</v>
      </c>
      <c r="D83" s="7" t="s">
        <v>72</v>
      </c>
      <c r="E83" s="90">
        <f>1.416/1.18</f>
        <v>1.2</v>
      </c>
      <c r="F83" s="91"/>
      <c r="G83" s="26">
        <f>1.416/1.18</f>
        <v>1.2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1.2</v>
      </c>
      <c r="F85" s="95"/>
      <c r="G85" s="26">
        <f>G83+G84</f>
        <v>1.2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219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220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311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221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70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1.4059999999999999</v>
      </c>
      <c r="D43" s="48">
        <v>1.4059999999999999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3.093*1.63302/1000</f>
        <v>5.0509308599999995E-3</v>
      </c>
      <c r="D52" s="127" t="s">
        <v>222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100</v>
      </c>
      <c r="E74" s="115"/>
      <c r="F74" s="116"/>
      <c r="G74" s="58" t="s">
        <v>217</v>
      </c>
      <c r="H74" s="58" t="s">
        <v>217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3.75" x14ac:dyDescent="0.2">
      <c r="A83" s="87"/>
      <c r="B83" s="2" t="str">
        <f>C3</f>
        <v>ЛЭП-0,4 кВ ТП-291 инв № 00001908, по адресу: 682844  Хабаровский край,Советско-Гаванский р-н, Заветы Ильича рп, Подгорная-Чесменская-пер. Госпитальный (замена АС-35 на СИП-2  3*50+54,6 - 1271 м, АС-16 на СИП-4*16 - 135 м)</v>
      </c>
      <c r="C83" s="7" t="s">
        <v>223</v>
      </c>
      <c r="D83" s="7" t="s">
        <v>72</v>
      </c>
      <c r="E83" s="90">
        <f>1.165/1.18</f>
        <v>0.98728813559322037</v>
      </c>
      <c r="F83" s="91"/>
      <c r="G83" s="26">
        <f>1.165/1.18</f>
        <v>0.98728813559322037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0.98728813559322037</v>
      </c>
      <c r="F85" s="95"/>
      <c r="G85" s="26">
        <f>G83+G84</f>
        <v>0.98728813559322037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224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225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312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226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70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5.51</v>
      </c>
      <c r="D43" s="48">
        <v>5.51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12.122*1.63302/1000</f>
        <v>1.9795468440000002E-2</v>
      </c>
      <c r="D52" s="127" t="s">
        <v>227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100</v>
      </c>
      <c r="E74" s="115"/>
      <c r="F74" s="116"/>
      <c r="G74" s="58" t="s">
        <v>217</v>
      </c>
      <c r="H74" s="58" t="s">
        <v>217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75.75" customHeight="1" x14ac:dyDescent="0.2">
      <c r="A83" s="87"/>
      <c r="B83" s="2" t="str">
        <f>C3</f>
        <v>ЛЭП-0,4 кВ ТП-236 инв № 00001911 («Ф пос.Новый»), по адресу: 682844, Хабаровский край, Советско-Гаванский р-н, Заветы Ильича рп, Урицкого-Печорская-Нахимова-Ушакова-1 Мая-Металлистов-Чапаева-Авиационная-Революционная-Строителей-Ц (замена АС-50 на СИП - 5510 м)</v>
      </c>
      <c r="C83" s="7" t="s">
        <v>228</v>
      </c>
      <c r="D83" s="7" t="s">
        <v>72</v>
      </c>
      <c r="E83" s="90">
        <f>6.47/1.18</f>
        <v>5.4830508474576272</v>
      </c>
      <c r="F83" s="91"/>
      <c r="G83" s="26">
        <f>6.47/1.18</f>
        <v>5.4830508474576272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5.4830508474576272</v>
      </c>
      <c r="F85" s="95"/>
      <c r="G85" s="26">
        <f>G83+G84</f>
        <v>5.4830508474576272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229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230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313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231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70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0.92400000000000004</v>
      </c>
      <c r="D43" s="48">
        <v>0.92400000000000004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2.033*1.63302/1000</f>
        <v>3.3199296599999996E-3</v>
      </c>
      <c r="D52" s="127" t="s">
        <v>232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100</v>
      </c>
      <c r="E74" s="115"/>
      <c r="F74" s="116"/>
      <c r="G74" s="58" t="s">
        <v>217</v>
      </c>
      <c r="H74" s="58" t="s">
        <v>217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113</v>
      </c>
      <c r="H75" s="57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113</v>
      </c>
      <c r="H76" s="57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3.75" x14ac:dyDescent="0.2">
      <c r="A83" s="87"/>
      <c r="B83" s="2" t="str">
        <f>C3</f>
        <v>ЛЭП -0,4 кВ ТП-771 до потребителей 0,4 кВ  по ул. Матросская, ул. Советская, ул. Авиационная, объекты в/ч 62250/4. (ЛЭП-0,4 кВ ТП-771, 682882, Хабаровский край, Ванинский р-н, Монгохто п, инв №00001881 (замена АС-50 на СИП-3 4*70 - 924 м)</v>
      </c>
      <c r="C83" s="7" t="s">
        <v>233</v>
      </c>
      <c r="D83" s="7" t="s">
        <v>72</v>
      </c>
      <c r="E83" s="90">
        <f>1.672/1.18</f>
        <v>1.416949152542373</v>
      </c>
      <c r="F83" s="91"/>
      <c r="G83" s="26">
        <f>1.672/1.18</f>
        <v>1.416949152542373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1.416949152542373</v>
      </c>
      <c r="F85" s="95"/>
      <c r="G85" s="26">
        <f>G83+G84</f>
        <v>1.416949152542373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244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245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314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246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247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1.175</v>
      </c>
      <c r="D43" s="48">
        <v>1.175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113</v>
      </c>
      <c r="H74" s="58" t="s">
        <v>113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113</v>
      </c>
      <c r="H75" s="58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113</v>
      </c>
      <c r="H76" s="58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3.75" customHeight="1" x14ac:dyDescent="0.2">
      <c r="A83" s="87"/>
      <c r="B83" s="2" t="str">
        <f>C3</f>
        <v>Кабельная линия 6кВ от ТП-2050 до ПС "ГВФ", L=1175 м. Хабаровский край, г. Хабаровск, военный городок в/г №4 "Матвеевка" в\ч 11666, инв. №864030539 (замена кабеля ААБлУ 3х120 на кабель ААБлУ 3х150 - 1175 м)</v>
      </c>
      <c r="C83" s="7" t="s">
        <v>248</v>
      </c>
      <c r="D83" s="7" t="s">
        <v>191</v>
      </c>
      <c r="E83" s="90">
        <f>3.746/1.18</f>
        <v>3.1745762711864409</v>
      </c>
      <c r="F83" s="91"/>
      <c r="G83" s="26">
        <f>3.746/1.18</f>
        <v>3.1745762711864409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3.1745762711864409</v>
      </c>
      <c r="F85" s="95"/>
      <c r="G85" s="26">
        <f>G83+G84</f>
        <v>3.1745762711864409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249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250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315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246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251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0.3</v>
      </c>
      <c r="D43" s="48">
        <v>0.3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114</v>
      </c>
      <c r="H74" s="58" t="s">
        <v>114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114</v>
      </c>
      <c r="H75" s="58" t="s">
        <v>114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114</v>
      </c>
      <c r="H76" s="58" t="s">
        <v>114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КЛ-6 кВ от ТП-2050 до РП-239, Хабаровский край, г. Хабаровск, военный городок в/г №4 "Матвеевка", инв. № 864030532 (замена кабеля ААБлУ 3х120 на кабель ААБлУ 3х150 - 300 м)</v>
      </c>
      <c r="C83" s="7" t="s">
        <v>252</v>
      </c>
      <c r="D83" s="7" t="s">
        <v>191</v>
      </c>
      <c r="E83" s="90">
        <f>1.067/1.18</f>
        <v>0.90423728813559323</v>
      </c>
      <c r="F83" s="91"/>
      <c r="G83" s="26">
        <f>1.067/1.18</f>
        <v>0.90423728813559323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0.90423728813559323</v>
      </c>
      <c r="F85" s="95"/>
      <c r="G85" s="26">
        <f>G83+G84</f>
        <v>0.90423728813559323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253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254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316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246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255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0.316</v>
      </c>
      <c r="D43" s="48">
        <v>0.316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114</v>
      </c>
      <c r="H74" s="58" t="s">
        <v>114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114</v>
      </c>
      <c r="H75" s="58" t="s">
        <v>114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114</v>
      </c>
      <c r="H76" s="58" t="s">
        <v>114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3.75" x14ac:dyDescent="0.2">
      <c r="A83" s="87"/>
      <c r="B83" s="2" t="str">
        <f>C3</f>
        <v>Кабельная линия 6кВ от РП-239 до ТП-2050; L=385м. Хабаровский край, г. Хабаровск, военный городок в/г №4 "Матвеевка" в\ч 11666, инв. № 864030554 (замена кабеля ААБлУ 3х120 на кабель ААБлУ 3х150 - 316.2 м)</v>
      </c>
      <c r="C83" s="7" t="s">
        <v>256</v>
      </c>
      <c r="D83" s="7" t="s">
        <v>191</v>
      </c>
      <c r="E83" s="90">
        <f>1.125/1.18</f>
        <v>0.95338983050847459</v>
      </c>
      <c r="F83" s="91"/>
      <c r="G83" s="26">
        <f>1.125/1.18</f>
        <v>0.95338983050847459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0.95338983050847459</v>
      </c>
      <c r="F85" s="95"/>
      <c r="G85" s="26">
        <f>G83+G84</f>
        <v>0.95338983050847459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257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258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317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246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259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0.17</v>
      </c>
      <c r="D43" s="48">
        <v>0.17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 t="s">
        <v>66</v>
      </c>
      <c r="D52" s="127" t="s">
        <v>66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113</v>
      </c>
      <c r="H74" s="58" t="s">
        <v>113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113</v>
      </c>
      <c r="H75" s="58" t="s">
        <v>113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113</v>
      </c>
      <c r="H76" s="58" t="s">
        <v>113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Кабельная линия 6кВ от ТП-1495 до оп.№4 ПС "ГВФ". Хабаровский край, г. Хабаровск, военный городок в/г №4 "Матвеевка" в\ч 11666, инв. № 864030553 (замена кабеля ААБлУ 3х70 на кабель ААБлУ 3х120 - 170 м)</v>
      </c>
      <c r="C83" s="7" t="s">
        <v>260</v>
      </c>
      <c r="D83" s="7" t="s">
        <v>191</v>
      </c>
      <c r="E83" s="90">
        <f>0.475/1.18</f>
        <v>0.40254237288135591</v>
      </c>
      <c r="F83" s="91"/>
      <c r="G83" s="26">
        <f>0.475/1.18</f>
        <v>0.40254237288135591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0.40254237288135591</v>
      </c>
      <c r="F85" s="95"/>
      <c r="G85" s="26">
        <f>G83+G84</f>
        <v>0.40254237288135591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234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235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318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236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1.6739999999999999</v>
      </c>
      <c r="D43" s="48">
        <v>1.6739999999999999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3.683*1.63302/1000</f>
        <v>6.0144126599999993E-3</v>
      </c>
      <c r="D52" s="127" t="s">
        <v>237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127</v>
      </c>
      <c r="H74" s="58" t="s">
        <v>127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127</v>
      </c>
      <c r="H75" s="58" t="s">
        <v>127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127</v>
      </c>
      <c r="H76" s="58" t="s">
        <v>127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ЛЭП-0,4 кВ ТП-282, инв. №00001903 Хабаровский край, Советско-Гаванский р-н, п.Заветы Ильича, Дежнёва-Станюковича-Ленинская16-Невельского (ДОФ) (замена АС на СИП 4х70 - 1674 м)</v>
      </c>
      <c r="C83" s="7" t="s">
        <v>238</v>
      </c>
      <c r="D83" s="7" t="s">
        <v>72</v>
      </c>
      <c r="E83" s="90">
        <f>1.781/1.18</f>
        <v>1.5093220338983051</v>
      </c>
      <c r="F83" s="91"/>
      <c r="G83" s="26">
        <f>1.781/1.18</f>
        <v>1.5093220338983051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1.5093220338983051</v>
      </c>
      <c r="F85" s="95"/>
      <c r="G85" s="26">
        <f>G83+G84</f>
        <v>1.5093220338983051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75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128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294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129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130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0.18</v>
      </c>
      <c r="D43" s="48">
        <v>0.4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1.44*1.63302/1000</f>
        <v>2.3515487999999996E-3</v>
      </c>
      <c r="D52" s="127" t="s">
        <v>131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116</v>
      </c>
      <c r="H75" s="57" t="s">
        <v>116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116</v>
      </c>
      <c r="H76" s="57" t="s">
        <v>116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КТПН-214А инв.№00001097, Хабаровский край, Советско-Гаванский район,р.п.Заветы Ильича, ул.Невельского (замена ТМ-180 кВА инв. №00000898 на ТМ-400 кВА)</v>
      </c>
      <c r="C83" s="7" t="s">
        <v>132</v>
      </c>
      <c r="D83" s="7" t="s">
        <v>72</v>
      </c>
      <c r="E83" s="90">
        <f>0.595/1.18</f>
        <v>0.50423728813559321</v>
      </c>
      <c r="F83" s="91"/>
      <c r="G83" s="26">
        <f>0.595/1.18</f>
        <v>0.50423728813559321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0.50423728813559321</v>
      </c>
      <c r="F85" s="95"/>
      <c r="G85" s="26">
        <f>G83+G84</f>
        <v>0.50423728813559321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239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240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319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187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214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241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>
        <v>2.4300000000000002</v>
      </c>
      <c r="D43" s="48">
        <v>2.4300000000000002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5.346*1.63302/1000</f>
        <v>8.7301249200000004E-3</v>
      </c>
      <c r="D52" s="127" t="s">
        <v>242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8" t="s">
        <v>127</v>
      </c>
      <c r="H74" s="58" t="s">
        <v>127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8" t="s">
        <v>127</v>
      </c>
      <c r="H75" s="58" t="s">
        <v>127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8" t="s">
        <v>127</v>
      </c>
      <c r="H76" s="58" t="s">
        <v>127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ЛЭП-0,4 кВ КТПН-91, инв. №00001918 Хабаровский край, Совгаванский район, п. Майский, Константиновское шоссе, пер. Клубный, ул. Высокая (замена провода АС на СИП-2 3х50+1х70 - 2430 м)</v>
      </c>
      <c r="C83" s="7" t="s">
        <v>243</v>
      </c>
      <c r="D83" s="7" t="s">
        <v>72</v>
      </c>
      <c r="E83" s="90">
        <f>2.708/1.18</f>
        <v>2.2949152542372886</v>
      </c>
      <c r="F83" s="91"/>
      <c r="G83" s="26">
        <f>2.708/1.18</f>
        <v>2.2949152542372886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2.2949152542372886</v>
      </c>
      <c r="F85" s="95"/>
      <c r="G85" s="26">
        <f>G83+G84</f>
        <v>2.2949152542372886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264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265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320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266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267</v>
      </c>
      <c r="D12" s="162"/>
    </row>
    <row r="13" spans="1:4" ht="25.5" x14ac:dyDescent="0.2">
      <c r="A13" s="8">
        <v>10</v>
      </c>
      <c r="B13" s="32" t="s">
        <v>10</v>
      </c>
      <c r="C13" s="161" t="s">
        <v>268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269</v>
      </c>
      <c r="D16" s="162"/>
    </row>
    <row r="17" spans="1:4" ht="60.75" x14ac:dyDescent="0.2">
      <c r="A17" s="8">
        <v>14</v>
      </c>
      <c r="B17" s="33" t="s">
        <v>14</v>
      </c>
      <c r="C17" s="165" t="s">
        <v>270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1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271</v>
      </c>
      <c r="D26" s="152"/>
    </row>
    <row r="27" spans="1:4" ht="38.25" x14ac:dyDescent="0.2">
      <c r="A27" s="8">
        <v>21</v>
      </c>
      <c r="B27" s="62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25.5" x14ac:dyDescent="0.2">
      <c r="A37" s="143"/>
      <c r="B37" s="3" t="s">
        <v>272</v>
      </c>
      <c r="C37" s="147" t="s">
        <v>273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 t="s">
        <v>66</v>
      </c>
      <c r="D43" s="48">
        <v>5</v>
      </c>
      <c r="E43" s="7"/>
    </row>
    <row r="44" spans="1:5" x14ac:dyDescent="0.2">
      <c r="A44" s="87"/>
      <c r="B44" s="18" t="s">
        <v>74</v>
      </c>
      <c r="C44" s="5" t="s">
        <v>66</v>
      </c>
      <c r="D44" s="65">
        <v>13.82</v>
      </c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21" t="s">
        <v>41</v>
      </c>
      <c r="C52" s="54"/>
      <c r="D52" s="127"/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275</v>
      </c>
      <c r="E75" s="118"/>
      <c r="F75" s="119"/>
      <c r="G75" s="57" t="s">
        <v>274</v>
      </c>
      <c r="H75" s="57" t="s">
        <v>197</v>
      </c>
    </row>
    <row r="76" spans="1:8" x14ac:dyDescent="0.2">
      <c r="A76" s="87"/>
      <c r="B76" s="112" t="s">
        <v>98</v>
      </c>
      <c r="C76" s="113"/>
      <c r="D76" s="117" t="s">
        <v>275</v>
      </c>
      <c r="E76" s="118"/>
      <c r="F76" s="119"/>
      <c r="G76" s="57" t="s">
        <v>197</v>
      </c>
      <c r="H76" s="57" t="s">
        <v>197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27" customHeight="1" x14ac:dyDescent="0.2">
      <c r="A83" s="87"/>
      <c r="B83" s="2" t="str">
        <f>C3</f>
        <v>ЦОД и СЦ, г. Хабаровск, Серышева, 13</v>
      </c>
      <c r="C83" s="7" t="s">
        <v>276</v>
      </c>
      <c r="D83" s="7" t="s">
        <v>72</v>
      </c>
      <c r="E83" s="90">
        <f>33.566/1.18</f>
        <v>28.445762711864411</v>
      </c>
      <c r="F83" s="91"/>
      <c r="G83" s="26">
        <f>33.566/1.18</f>
        <v>28.445762711864411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28.445762711864411</v>
      </c>
      <c r="F85" s="95"/>
      <c r="G85" s="26">
        <f>G83+G84</f>
        <v>28.445762711864411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5" sqref="C5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277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278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321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266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267</v>
      </c>
      <c r="D12" s="162"/>
    </row>
    <row r="13" spans="1:4" ht="25.5" x14ac:dyDescent="0.2">
      <c r="A13" s="8">
        <v>10</v>
      </c>
      <c r="B13" s="32" t="s">
        <v>10</v>
      </c>
      <c r="C13" s="161" t="s">
        <v>268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269</v>
      </c>
      <c r="D16" s="162"/>
    </row>
    <row r="17" spans="1:4" ht="60.75" x14ac:dyDescent="0.2">
      <c r="A17" s="8">
        <v>14</v>
      </c>
      <c r="B17" s="33" t="s">
        <v>14</v>
      </c>
      <c r="C17" s="165" t="s">
        <v>279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4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280</v>
      </c>
      <c r="D26" s="152"/>
    </row>
    <row r="27" spans="1:4" ht="38.25" x14ac:dyDescent="0.2">
      <c r="A27" s="8">
        <v>21</v>
      </c>
      <c r="B27" s="63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25.5" x14ac:dyDescent="0.2">
      <c r="A37" s="143"/>
      <c r="B37" s="3" t="s">
        <v>272</v>
      </c>
      <c r="C37" s="147" t="s">
        <v>273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 t="s">
        <v>66</v>
      </c>
      <c r="D43" s="48">
        <v>1.6</v>
      </c>
      <c r="E43" s="7"/>
    </row>
    <row r="44" spans="1:5" x14ac:dyDescent="0.2">
      <c r="A44" s="87"/>
      <c r="B44" s="18" t="s">
        <v>74</v>
      </c>
      <c r="C44" s="5" t="s">
        <v>66</v>
      </c>
      <c r="D44" s="65">
        <v>3</v>
      </c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21" t="s">
        <v>41</v>
      </c>
      <c r="C52" s="54"/>
      <c r="D52" s="127"/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281</v>
      </c>
      <c r="E75" s="118"/>
      <c r="F75" s="119"/>
      <c r="G75" s="57" t="s">
        <v>274</v>
      </c>
      <c r="H75" s="57" t="s">
        <v>197</v>
      </c>
    </row>
    <row r="76" spans="1:8" x14ac:dyDescent="0.2">
      <c r="A76" s="87"/>
      <c r="B76" s="112" t="s">
        <v>98</v>
      </c>
      <c r="C76" s="113"/>
      <c r="D76" s="117" t="s">
        <v>281</v>
      </c>
      <c r="E76" s="118"/>
      <c r="F76" s="119"/>
      <c r="G76" s="57" t="s">
        <v>197</v>
      </c>
      <c r="H76" s="57" t="s">
        <v>197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37.5" customHeight="1" x14ac:dyDescent="0.2">
      <c r="A83" s="87"/>
      <c r="B83" s="2" t="str">
        <f>C3</f>
        <v>Строительство здания на территории военного городка № 6 в п. Князе - Волконское, Хабаровского края</v>
      </c>
      <c r="C83" s="7" t="s">
        <v>282</v>
      </c>
      <c r="D83" s="7" t="s">
        <v>72</v>
      </c>
      <c r="E83" s="90">
        <f>6.145/1.18</f>
        <v>5.2076271186440675</v>
      </c>
      <c r="F83" s="91"/>
      <c r="G83" s="26">
        <f>6.145/1.18</f>
        <v>5.2076271186440675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5.2076271186440675</v>
      </c>
      <c r="F85" s="95"/>
      <c r="G85" s="26">
        <f>G83+G84</f>
        <v>5.2076271186440675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G83" sqref="G83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283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284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322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266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267</v>
      </c>
      <c r="D12" s="162"/>
    </row>
    <row r="13" spans="1:4" ht="25.5" x14ac:dyDescent="0.2">
      <c r="A13" s="8">
        <v>10</v>
      </c>
      <c r="B13" s="32" t="s">
        <v>10</v>
      </c>
      <c r="C13" s="161" t="s">
        <v>74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269</v>
      </c>
      <c r="D16" s="162"/>
    </row>
    <row r="17" spans="1:4" ht="60.75" x14ac:dyDescent="0.2">
      <c r="A17" s="8">
        <v>14</v>
      </c>
      <c r="B17" s="33" t="s">
        <v>14</v>
      </c>
      <c r="C17" s="165" t="s">
        <v>285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4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286</v>
      </c>
      <c r="D26" s="152"/>
    </row>
    <row r="27" spans="1:4" ht="38.25" x14ac:dyDescent="0.2">
      <c r="A27" s="8">
        <v>21</v>
      </c>
      <c r="B27" s="63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25.5" x14ac:dyDescent="0.2">
      <c r="A37" s="143"/>
      <c r="B37" s="3" t="s">
        <v>272</v>
      </c>
      <c r="C37" s="147" t="s">
        <v>273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74</v>
      </c>
      <c r="C43" s="48" t="s">
        <v>66</v>
      </c>
      <c r="D43" s="48">
        <v>0.4</v>
      </c>
      <c r="E43" s="7"/>
    </row>
    <row r="44" spans="1:5" x14ac:dyDescent="0.2">
      <c r="A44" s="87"/>
      <c r="B44" s="18" t="s">
        <v>287</v>
      </c>
      <c r="C44" s="5"/>
      <c r="D44" s="6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21" t="s">
        <v>41</v>
      </c>
      <c r="C52" s="54"/>
      <c r="D52" s="127"/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288</v>
      </c>
      <c r="E74" s="115"/>
      <c r="F74" s="116"/>
      <c r="G74" s="57" t="s">
        <v>111</v>
      </c>
      <c r="H74" s="57" t="s">
        <v>111</v>
      </c>
    </row>
    <row r="75" spans="1:8" x14ac:dyDescent="0.2">
      <c r="A75" s="87"/>
      <c r="B75" s="112" t="s">
        <v>71</v>
      </c>
      <c r="C75" s="113"/>
      <c r="D75" s="117" t="s">
        <v>289</v>
      </c>
      <c r="E75" s="118"/>
      <c r="F75" s="119"/>
      <c r="G75" s="57" t="s">
        <v>290</v>
      </c>
      <c r="H75" s="57" t="s">
        <v>290</v>
      </c>
    </row>
    <row r="76" spans="1:8" x14ac:dyDescent="0.2">
      <c r="A76" s="87"/>
      <c r="B76" s="112" t="s">
        <v>98</v>
      </c>
      <c r="C76" s="113"/>
      <c r="D76" s="117" t="s">
        <v>289</v>
      </c>
      <c r="E76" s="118"/>
      <c r="F76" s="119"/>
      <c r="G76" s="57" t="s">
        <v>290</v>
      </c>
      <c r="H76" s="57" t="s">
        <v>290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37.5" customHeight="1" x14ac:dyDescent="0.2">
      <c r="A83" s="87"/>
      <c r="B83" s="2" t="str">
        <f>C3</f>
        <v>МБОУ СОШ № 26, г. Хабаровск, ул. Георгиевская, 37</v>
      </c>
      <c r="C83" s="7" t="s">
        <v>291</v>
      </c>
      <c r="D83" s="7" t="s">
        <v>72</v>
      </c>
      <c r="E83" s="90">
        <v>0.25</v>
      </c>
      <c r="F83" s="91"/>
      <c r="G83" s="26">
        <v>0.25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0.25</v>
      </c>
      <c r="F85" s="95"/>
      <c r="G85" s="26">
        <f>G83+G84</f>
        <v>0.25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D83" sqref="D83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347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355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348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266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267</v>
      </c>
      <c r="D12" s="162"/>
    </row>
    <row r="13" spans="1:4" ht="25.5" x14ac:dyDescent="0.2">
      <c r="A13" s="8">
        <v>10</v>
      </c>
      <c r="B13" s="32" t="s">
        <v>10</v>
      </c>
      <c r="C13" s="161" t="s">
        <v>268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269</v>
      </c>
      <c r="D16" s="162"/>
    </row>
    <row r="17" spans="1:4" ht="60.75" x14ac:dyDescent="0.2">
      <c r="A17" s="8">
        <v>14</v>
      </c>
      <c r="B17" s="33" t="s">
        <v>14</v>
      </c>
      <c r="C17" s="165" t="s">
        <v>356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8" t="s">
        <v>19</v>
      </c>
      <c r="C25" s="151" t="s">
        <v>349</v>
      </c>
      <c r="D25" s="152"/>
    </row>
    <row r="26" spans="1:4" ht="36.75" x14ac:dyDescent="0.2">
      <c r="A26" s="8">
        <v>20</v>
      </c>
      <c r="B26" s="51" t="s">
        <v>20</v>
      </c>
      <c r="C26" s="151" t="s">
        <v>357</v>
      </c>
      <c r="D26" s="152"/>
    </row>
    <row r="27" spans="1:4" ht="38.25" x14ac:dyDescent="0.2">
      <c r="A27" s="8">
        <v>21</v>
      </c>
      <c r="B27" s="69" t="s">
        <v>21</v>
      </c>
      <c r="C27" s="151" t="s">
        <v>66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25.5" x14ac:dyDescent="0.2">
      <c r="A37" s="143"/>
      <c r="B37" s="3" t="s">
        <v>272</v>
      </c>
      <c r="C37" s="147" t="s">
        <v>273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 t="s">
        <v>66</v>
      </c>
      <c r="D43" s="48">
        <v>0.4</v>
      </c>
      <c r="E43" s="7"/>
    </row>
    <row r="44" spans="1:5" x14ac:dyDescent="0.2">
      <c r="A44" s="87"/>
      <c r="B44" s="18" t="s">
        <v>74</v>
      </c>
      <c r="C44" s="5" t="s">
        <v>66</v>
      </c>
      <c r="D44" s="65">
        <v>0.47499999999999998</v>
      </c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21" t="s">
        <v>41</v>
      </c>
      <c r="C52" s="54"/>
      <c r="D52" s="127"/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351</v>
      </c>
      <c r="E74" s="115"/>
      <c r="F74" s="116"/>
      <c r="G74" s="57" t="s">
        <v>352</v>
      </c>
      <c r="H74" s="57" t="s">
        <v>352</v>
      </c>
    </row>
    <row r="75" spans="1:8" x14ac:dyDescent="0.2">
      <c r="A75" s="87"/>
      <c r="B75" s="112" t="s">
        <v>71</v>
      </c>
      <c r="C75" s="113"/>
      <c r="D75" s="117" t="s">
        <v>350</v>
      </c>
      <c r="E75" s="118"/>
      <c r="F75" s="119"/>
      <c r="G75" s="57" t="s">
        <v>353</v>
      </c>
      <c r="H75" s="57" t="s">
        <v>354</v>
      </c>
    </row>
    <row r="76" spans="1:8" x14ac:dyDescent="0.2">
      <c r="A76" s="87"/>
      <c r="B76" s="112" t="s">
        <v>98</v>
      </c>
      <c r="C76" s="113"/>
      <c r="D76" s="117" t="s">
        <v>350</v>
      </c>
      <c r="E76" s="118"/>
      <c r="F76" s="119"/>
      <c r="G76" s="57" t="s">
        <v>354</v>
      </c>
      <c r="H76" s="57" t="s">
        <v>354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37.5" customHeight="1" x14ac:dyDescent="0.2">
      <c r="A83" s="87"/>
      <c r="B83" s="2" t="str">
        <f>C3</f>
        <v>ВЛ 10 кВ от ВЛ 10 кВ от ТП-ДЭС1 до п/ст. "Бройлерная", ф.9; ВЛ 0.4 кВ от СТП до СНТ "Вишневка"; СКТП 400 кВА</v>
      </c>
      <c r="C83" s="7" t="s">
        <v>358</v>
      </c>
      <c r="D83" s="7" t="s">
        <v>72</v>
      </c>
      <c r="E83" s="90">
        <f>0.588/1.18</f>
        <v>0.49830508474576268</v>
      </c>
      <c r="F83" s="91"/>
      <c r="G83" s="26">
        <f>0.588/1.18</f>
        <v>0.49830508474576268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0.49830508474576268</v>
      </c>
      <c r="F85" s="95"/>
      <c r="G85" s="26">
        <f>G83+G84</f>
        <v>0.49830508474576268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view="pageBreakPreview" zoomScale="90" zoomScaleNormal="100" zoomScaleSheetLayoutView="90" workbookViewId="0">
      <selection activeCell="C7" sqref="C7:D7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102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67" t="s">
        <v>261</v>
      </c>
      <c r="D3" s="149"/>
    </row>
    <row r="4" spans="1:4" ht="27.95" customHeight="1" x14ac:dyDescent="0.2">
      <c r="A4" s="8">
        <v>2</v>
      </c>
      <c r="B4" s="32" t="s">
        <v>2</v>
      </c>
      <c r="C4" s="31" t="s">
        <v>323</v>
      </c>
      <c r="D4" s="159"/>
    </row>
    <row r="5" spans="1:4" ht="27.95" customHeight="1" x14ac:dyDescent="0.2">
      <c r="A5" s="8">
        <v>3</v>
      </c>
      <c r="B5" s="32" t="s">
        <v>3</v>
      </c>
      <c r="C5" s="37">
        <v>43026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103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76</v>
      </c>
      <c r="D12" s="162"/>
    </row>
    <row r="13" spans="1:4" ht="25.5" x14ac:dyDescent="0.2">
      <c r="A13" s="8">
        <v>10</v>
      </c>
      <c r="B13" s="32" t="s">
        <v>10</v>
      </c>
      <c r="C13" s="161" t="s">
        <v>107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104</v>
      </c>
      <c r="D16" s="162"/>
    </row>
    <row r="17" spans="1:4" ht="60.75" x14ac:dyDescent="0.2">
      <c r="A17" s="8">
        <v>14</v>
      </c>
      <c r="B17" s="33" t="s">
        <v>14</v>
      </c>
      <c r="C17" s="165" t="s">
        <v>262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0" t="s">
        <v>19</v>
      </c>
      <c r="C25" s="151" t="s">
        <v>104</v>
      </c>
      <c r="D25" s="152"/>
    </row>
    <row r="26" spans="1:4" ht="36.75" x14ac:dyDescent="0.2">
      <c r="A26" s="8">
        <v>20</v>
      </c>
      <c r="B26" s="51" t="s">
        <v>20</v>
      </c>
      <c r="C26" s="151" t="s">
        <v>262</v>
      </c>
      <c r="D26" s="152"/>
    </row>
    <row r="27" spans="1:4" ht="38.25" x14ac:dyDescent="0.2">
      <c r="A27" s="8">
        <v>21</v>
      </c>
      <c r="B27" s="49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29.25" customHeight="1" x14ac:dyDescent="0.2">
      <c r="A37" s="143"/>
      <c r="B37" s="33" t="s">
        <v>104</v>
      </c>
      <c r="C37" s="147" t="s">
        <v>105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108</v>
      </c>
      <c r="C43" s="52" t="s">
        <v>66</v>
      </c>
      <c r="D43" s="52">
        <v>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21" t="s">
        <v>41</v>
      </c>
      <c r="C52" s="22"/>
      <c r="D52" s="127"/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76</v>
      </c>
      <c r="C74" s="113"/>
      <c r="D74" s="117" t="s">
        <v>106</v>
      </c>
      <c r="E74" s="118"/>
      <c r="F74" s="119"/>
      <c r="G74" s="57" t="s">
        <v>111</v>
      </c>
      <c r="H74" s="57" t="s">
        <v>116</v>
      </c>
    </row>
    <row r="75" spans="1:8" x14ac:dyDescent="0.2">
      <c r="A75" s="87"/>
      <c r="B75" s="120" t="s">
        <v>54</v>
      </c>
      <c r="C75" s="113"/>
      <c r="D75" s="92" t="s">
        <v>66</v>
      </c>
      <c r="E75" s="121"/>
      <c r="F75" s="93"/>
      <c r="G75" s="6"/>
      <c r="H75" s="6"/>
    </row>
    <row r="76" spans="1:8" ht="21" customHeight="1" x14ac:dyDescent="0.2">
      <c r="A76" s="87"/>
      <c r="B76" s="79" t="s">
        <v>94</v>
      </c>
      <c r="C76" s="80"/>
      <c r="D76" s="80"/>
      <c r="E76" s="80"/>
      <c r="F76" s="81"/>
      <c r="G76" s="3"/>
      <c r="H76" s="3"/>
    </row>
    <row r="77" spans="1:8" x14ac:dyDescent="0.2">
      <c r="A77" s="35"/>
      <c r="B77" s="43"/>
      <c r="C77" s="43"/>
      <c r="D77" s="43"/>
      <c r="E77" s="43"/>
      <c r="F77" s="43"/>
      <c r="G77" s="35"/>
      <c r="H77" s="35"/>
    </row>
    <row r="78" spans="1:8" x14ac:dyDescent="0.2">
      <c r="A78" s="82" t="s">
        <v>95</v>
      </c>
      <c r="B78" s="83"/>
      <c r="C78" s="83"/>
      <c r="D78" s="83"/>
      <c r="E78" s="83"/>
      <c r="F78" s="83"/>
      <c r="G78" s="83"/>
      <c r="H78" s="83"/>
    </row>
    <row r="79" spans="1:8" x14ac:dyDescent="0.2">
      <c r="A79" s="10">
        <v>46</v>
      </c>
      <c r="B79" s="11">
        <v>46.1</v>
      </c>
      <c r="C79" s="11">
        <v>46.2</v>
      </c>
      <c r="D79" s="11">
        <v>46.3</v>
      </c>
      <c r="E79" s="84">
        <v>46.4</v>
      </c>
      <c r="F79" s="85"/>
      <c r="G79" s="11">
        <v>46.5</v>
      </c>
      <c r="H79" s="11">
        <v>46.6</v>
      </c>
    </row>
    <row r="80" spans="1:8" ht="76.5" x14ac:dyDescent="0.2">
      <c r="A80" s="86"/>
      <c r="B80" s="29" t="s">
        <v>55</v>
      </c>
      <c r="C80" s="29" t="s">
        <v>56</v>
      </c>
      <c r="D80" s="29" t="s">
        <v>57</v>
      </c>
      <c r="E80" s="88" t="s">
        <v>96</v>
      </c>
      <c r="F80" s="89"/>
      <c r="G80" s="44" t="s">
        <v>58</v>
      </c>
      <c r="H80" s="44" t="s">
        <v>59</v>
      </c>
    </row>
    <row r="81" spans="1:8" ht="25.5" x14ac:dyDescent="0.2">
      <c r="A81" s="87"/>
      <c r="B81" s="2" t="str">
        <f>C3</f>
        <v>Приобретение 6 единиц КиаБонго по Хабаровскому краю</v>
      </c>
      <c r="C81" s="7" t="s">
        <v>263</v>
      </c>
      <c r="D81" s="7" t="s">
        <v>99</v>
      </c>
      <c r="E81" s="90">
        <f>5.705/1.18</f>
        <v>4.8347457627118651</v>
      </c>
      <c r="F81" s="91"/>
      <c r="G81" s="26">
        <f>5.705/1.18</f>
        <v>4.8347457627118651</v>
      </c>
      <c r="H81" s="45"/>
    </row>
    <row r="82" spans="1:8" ht="25.5" x14ac:dyDescent="0.2">
      <c r="A82" s="87"/>
      <c r="B82" s="2" t="s">
        <v>60</v>
      </c>
      <c r="C82" s="6"/>
      <c r="D82" s="6"/>
      <c r="E82" s="92"/>
      <c r="F82" s="93"/>
      <c r="G82" s="46"/>
      <c r="H82" s="46"/>
    </row>
    <row r="83" spans="1:8" x14ac:dyDescent="0.2">
      <c r="A83" s="87"/>
      <c r="B83" s="15" t="s">
        <v>61</v>
      </c>
      <c r="C83" s="3"/>
      <c r="D83" s="3"/>
      <c r="E83" s="94">
        <f>E81+E82</f>
        <v>4.8347457627118651</v>
      </c>
      <c r="F83" s="95"/>
      <c r="G83" s="26">
        <f>G81+G82</f>
        <v>4.8347457627118651</v>
      </c>
      <c r="H83" s="47"/>
    </row>
    <row r="86" spans="1:8" ht="12.75" customHeight="1" x14ac:dyDescent="0.2">
      <c r="A86" s="96" t="s">
        <v>62</v>
      </c>
      <c r="B86" s="96"/>
      <c r="C86" s="96"/>
      <c r="D86" s="96"/>
      <c r="E86" s="96"/>
      <c r="F86" s="96"/>
      <c r="G86" s="96"/>
      <c r="H86" s="96"/>
    </row>
    <row r="87" spans="1:8" x14ac:dyDescent="0.2">
      <c r="A87" s="16">
        <v>47</v>
      </c>
      <c r="B87" s="78"/>
      <c r="C87" s="78"/>
      <c r="D87" s="78"/>
      <c r="E87" s="78"/>
      <c r="F87" s="78"/>
      <c r="G87" s="78"/>
      <c r="H87" s="78"/>
    </row>
    <row r="88" spans="1:8" x14ac:dyDescent="0.2">
      <c r="A88" s="17"/>
      <c r="B88" s="78"/>
      <c r="C88" s="78"/>
      <c r="D88" s="78"/>
      <c r="E88" s="78"/>
      <c r="F88" s="78"/>
      <c r="G88" s="78"/>
      <c r="H88" s="78"/>
    </row>
    <row r="89" spans="1:8" x14ac:dyDescent="0.2">
      <c r="A89" s="35"/>
      <c r="B89" s="36"/>
      <c r="C89" s="36"/>
      <c r="D89" s="36"/>
      <c r="E89" s="36"/>
      <c r="F89" s="36"/>
      <c r="G89" s="36"/>
      <c r="H89" s="36"/>
    </row>
    <row r="90" spans="1:8" x14ac:dyDescent="0.2">
      <c r="A90" s="97" t="s">
        <v>83</v>
      </c>
      <c r="B90" s="96"/>
      <c r="C90" s="96"/>
      <c r="D90" s="96"/>
      <c r="E90" s="96"/>
      <c r="F90" s="96"/>
      <c r="G90" s="96"/>
      <c r="H90" s="96"/>
    </row>
    <row r="91" spans="1:8" x14ac:dyDescent="0.2">
      <c r="A91" s="70" t="s">
        <v>63</v>
      </c>
      <c r="B91" s="71"/>
    </row>
    <row r="92" spans="1:8" x14ac:dyDescent="0.2">
      <c r="A92" s="16">
        <v>48</v>
      </c>
      <c r="B92" s="72"/>
      <c r="C92" s="73"/>
      <c r="D92" s="73"/>
      <c r="E92" s="73"/>
      <c r="F92" s="73"/>
      <c r="G92" s="73"/>
      <c r="H92" s="74"/>
    </row>
    <row r="93" spans="1:8" x14ac:dyDescent="0.2">
      <c r="A93" s="17"/>
      <c r="B93" s="75"/>
      <c r="C93" s="76"/>
      <c r="D93" s="76"/>
      <c r="E93" s="76"/>
      <c r="F93" s="76"/>
      <c r="G93" s="76"/>
      <c r="H93" s="77"/>
    </row>
  </sheetData>
  <mergeCells count="96">
    <mergeCell ref="A86:H86"/>
    <mergeCell ref="B87:H88"/>
    <mergeCell ref="A90:H90"/>
    <mergeCell ref="A91:B91"/>
    <mergeCell ref="B92:H93"/>
    <mergeCell ref="A78:H78"/>
    <mergeCell ref="E79:F79"/>
    <mergeCell ref="A80:A83"/>
    <mergeCell ref="E80:F80"/>
    <mergeCell ref="E81:F81"/>
    <mergeCell ref="E82:F82"/>
    <mergeCell ref="E83:F83"/>
    <mergeCell ref="B74:C74"/>
    <mergeCell ref="D74:F74"/>
    <mergeCell ref="B75:C75"/>
    <mergeCell ref="D75:F75"/>
    <mergeCell ref="A70:H70"/>
    <mergeCell ref="B71:C71"/>
    <mergeCell ref="D71:F71"/>
    <mergeCell ref="G71:H71"/>
    <mergeCell ref="A72:A76"/>
    <mergeCell ref="B72:C73"/>
    <mergeCell ref="D72:F73"/>
    <mergeCell ref="G72:H72"/>
    <mergeCell ref="B76:F76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133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134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295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135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136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0.5</v>
      </c>
      <c r="D43" s="48">
        <v>0.32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6*1.63302/1000</f>
        <v>9.7981199999999987E-3</v>
      </c>
      <c r="D52" s="127" t="s">
        <v>137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114</v>
      </c>
      <c r="H75" s="57" t="s">
        <v>114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114</v>
      </c>
      <c r="H76" s="57" t="s">
        <v>114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64.5" customHeight="1" x14ac:dyDescent="0.2">
      <c r="A83" s="87"/>
      <c r="B83" s="2" t="str">
        <f>C3</f>
        <v>Трансформаторная подстация № 226, инв.№ 00001799, Хабаровский край, Советско-Гаванский район,пос. Заветы Ильича, в районе в/ч 2307 (замена ТМ-250 кВА инв. №00000919, ТМ-250 кВА инв. №00000966 на ТМ-160 кВА - 2 шт.)</v>
      </c>
      <c r="C83" s="7" t="s">
        <v>138</v>
      </c>
      <c r="D83" s="7" t="s">
        <v>72</v>
      </c>
      <c r="E83" s="90">
        <f>1.017/1.18</f>
        <v>0.86186440677966103</v>
      </c>
      <c r="F83" s="91"/>
      <c r="G83" s="26">
        <f>1.017/1.18</f>
        <v>0.86186440677966103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0.86186440677966103</v>
      </c>
      <c r="F85" s="95"/>
      <c r="G85" s="26">
        <f>G83+G84</f>
        <v>0.86186440677966103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topLeftCell="A67" zoomScale="90" zoomScaleNormal="100" zoomScaleSheetLayoutView="90" workbookViewId="0">
      <selection activeCell="B89" sqref="B89:H9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139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140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296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119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141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0.4</v>
      </c>
      <c r="D43" s="48">
        <v>0.16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4.8*1.63302/1000</f>
        <v>7.8384959999999986E-3</v>
      </c>
      <c r="D52" s="127" t="s">
        <v>120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142</v>
      </c>
      <c r="H75" s="57" t="s">
        <v>142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142</v>
      </c>
      <c r="H76" s="57" t="s">
        <v>142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Комплектная трансформаторная подстанция КТПн-353, инв. №864062221, Хабаровский край, г.Комсомольск-на-Амуре, мкр. Таёжный, в/г №8 (замена ТМ-400 кВА на ТМ-160 кВА)</v>
      </c>
      <c r="C83" s="7" t="s">
        <v>123</v>
      </c>
      <c r="D83" s="7" t="s">
        <v>72</v>
      </c>
      <c r="E83" s="90">
        <f>0.478/1.18</f>
        <v>0.40508474576271186</v>
      </c>
      <c r="F83" s="91"/>
      <c r="G83" s="26">
        <v>0.17199999999999999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0.40508474576271186</v>
      </c>
      <c r="F85" s="95"/>
      <c r="G85" s="26">
        <f>G83+G84</f>
        <v>0.17199999999999999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 t="s">
        <v>361</v>
      </c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view="pageBreakPreview" zoomScale="90" zoomScaleNormal="100" zoomScaleSheetLayoutView="90" workbookViewId="0">
      <selection activeCell="D2" sqref="D2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143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144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297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129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145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0.18</v>
      </c>
      <c r="D43" s="48">
        <v>0.4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1.44*1.63302/1000</f>
        <v>2.3515487999999996E-3</v>
      </c>
      <c r="D52" s="127" t="s">
        <v>131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142</v>
      </c>
      <c r="H75" s="57" t="s">
        <v>142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142</v>
      </c>
      <c r="H76" s="57" t="s">
        <v>142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Трансформаторная подстанция № 96 инв.№00001797, Хабаровский край, Советско-Гаванский район,пос. Майский, в районе ул. Серова (замена ТМ-180 кВА инв. №00000930 на ТМ-400 кВА)</v>
      </c>
      <c r="C83" s="7" t="s">
        <v>132</v>
      </c>
      <c r="D83" s="7" t="s">
        <v>72</v>
      </c>
      <c r="E83" s="90">
        <f>0.655/1.18</f>
        <v>0.55508474576271194</v>
      </c>
      <c r="F83" s="91"/>
      <c r="G83" s="26">
        <v>0.25700000000000001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0.55508474576271194</v>
      </c>
      <c r="F85" s="95"/>
      <c r="G85" s="26">
        <f>G83+G84</f>
        <v>0.25700000000000001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 t="s">
        <v>361</v>
      </c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146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147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298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78</v>
      </c>
      <c r="D16" s="162"/>
    </row>
    <row r="17" spans="1:4" ht="60.75" x14ac:dyDescent="0.2">
      <c r="A17" s="8">
        <v>14</v>
      </c>
      <c r="B17" s="33" t="s">
        <v>14</v>
      </c>
      <c r="C17" s="165" t="s">
        <v>148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149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0.4</v>
      </c>
      <c r="D43" s="48">
        <v>0.63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3.2*1.63302/1000</f>
        <v>5.2256639999999997E-3</v>
      </c>
      <c r="D52" s="127" t="s">
        <v>150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7" t="s">
        <v>66</v>
      </c>
      <c r="H74" s="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115</v>
      </c>
      <c r="H75" s="57" t="s">
        <v>115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115</v>
      </c>
      <c r="H76" s="57" t="s">
        <v>115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ТП-237 инв.№00001960, Хабаровский край, Советско-Гаванский район, пос.Заветы Ильича, Строителей, 23Г, лит А (замена ТМ-400 кВА инв. №00000978 на ТМ-630 кВА)</v>
      </c>
      <c r="C83" s="7" t="s">
        <v>101</v>
      </c>
      <c r="D83" s="7" t="s">
        <v>72</v>
      </c>
      <c r="E83" s="90">
        <f>0.718/1.18</f>
        <v>0.6084745762711864</v>
      </c>
      <c r="F83" s="91"/>
      <c r="G83" s="26">
        <f>0.718/1.18</f>
        <v>0.6084745762711864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0.6084745762711864</v>
      </c>
      <c r="F85" s="95"/>
      <c r="G85" s="26">
        <f>G83+G84</f>
        <v>0.6084745762711864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151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152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299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135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55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153</v>
      </c>
      <c r="D26" s="152"/>
    </row>
    <row r="27" spans="1:4" ht="38.25" x14ac:dyDescent="0.2">
      <c r="A27" s="8">
        <v>21</v>
      </c>
      <c r="B27" s="56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70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0.5</v>
      </c>
      <c r="D43" s="48">
        <v>0.32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6*1.63302/1000</f>
        <v>9.7981199999999987E-3</v>
      </c>
      <c r="D52" s="127" t="s">
        <v>137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100</v>
      </c>
      <c r="E74" s="115"/>
      <c r="F74" s="116"/>
      <c r="G74" s="57" t="s">
        <v>154</v>
      </c>
      <c r="H74" s="57" t="s">
        <v>154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114</v>
      </c>
      <c r="H75" s="57" t="s">
        <v>114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114</v>
      </c>
      <c r="H76" s="57" t="s">
        <v>114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Здание трансформаторной подстанции ТП-1, инв. №864000304, Хабаровский край, Солнечный район, пос. Солнечный, в 6 км юго-восточнее р.п.Солнечный, литера А4 (замена ТМ-250 кВА на ТМ-160 кВА - 2шт.)</v>
      </c>
      <c r="C83" s="7" t="s">
        <v>138</v>
      </c>
      <c r="D83" s="7" t="s">
        <v>72</v>
      </c>
      <c r="E83" s="90">
        <f>1.011/1.18</f>
        <v>0.85677966101694913</v>
      </c>
      <c r="F83" s="91"/>
      <c r="G83" s="26">
        <f>1.011/1.18</f>
        <v>0.85677966101694913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0.85677966101694913</v>
      </c>
      <c r="F85" s="95"/>
      <c r="G85" s="26">
        <f>G83+G84</f>
        <v>0.85677966101694913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A49:E49"/>
    <mergeCell ref="D50:E50"/>
    <mergeCell ref="A51:A54"/>
    <mergeCell ref="D51:E51"/>
    <mergeCell ref="D52:E52"/>
    <mergeCell ref="D53:E53"/>
    <mergeCell ref="D54:E5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B78:F78"/>
    <mergeCell ref="A80:H80"/>
    <mergeCell ref="E81:F81"/>
    <mergeCell ref="A82:A85"/>
    <mergeCell ref="E82:F82"/>
    <mergeCell ref="E83:F83"/>
    <mergeCell ref="E84:F84"/>
    <mergeCell ref="E85:F85"/>
    <mergeCell ref="A88:H88"/>
    <mergeCell ref="B89:H90"/>
    <mergeCell ref="A92:H92"/>
    <mergeCell ref="A93:B93"/>
    <mergeCell ref="B94:H95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BreakPreview" zoomScale="90" zoomScaleNormal="100" zoomScaleSheetLayoutView="90" workbookViewId="0">
      <selection activeCell="C10" sqref="C10:D10"/>
    </sheetView>
  </sheetViews>
  <sheetFormatPr defaultRowHeight="12.75" x14ac:dyDescent="0.2"/>
  <cols>
    <col min="1" max="1" width="10.5" customWidth="1"/>
    <col min="2" max="2" width="58.5" customWidth="1"/>
    <col min="3" max="3" width="34" customWidth="1"/>
    <col min="4" max="4" width="114.6640625" customWidth="1"/>
    <col min="5" max="5" width="19.83203125" customWidth="1"/>
    <col min="7" max="7" width="20.1640625" customWidth="1"/>
    <col min="8" max="8" width="20.33203125" customWidth="1"/>
  </cols>
  <sheetData>
    <row r="1" spans="1:4" ht="15" customHeight="1" x14ac:dyDescent="0.2">
      <c r="A1" s="96" t="s">
        <v>0</v>
      </c>
      <c r="B1" s="96"/>
      <c r="C1" s="96"/>
      <c r="D1" s="96"/>
    </row>
    <row r="2" spans="1:4" ht="32.1" customHeight="1" x14ac:dyDescent="0.2">
      <c r="A2" s="30" t="s">
        <v>81</v>
      </c>
      <c r="B2" s="31" t="s">
        <v>155</v>
      </c>
      <c r="C2" s="1"/>
      <c r="D2" s="1"/>
    </row>
    <row r="3" spans="1:4" ht="26.1" customHeight="1" x14ac:dyDescent="0.2">
      <c r="A3" s="8">
        <v>1</v>
      </c>
      <c r="B3" s="32" t="s">
        <v>1</v>
      </c>
      <c r="C3" s="157" t="s">
        <v>156</v>
      </c>
      <c r="D3" s="158"/>
    </row>
    <row r="4" spans="1:4" ht="27.95" customHeight="1" x14ac:dyDescent="0.2">
      <c r="A4" s="8">
        <v>2</v>
      </c>
      <c r="B4" s="32" t="s">
        <v>2</v>
      </c>
      <c r="C4" s="31" t="s">
        <v>300</v>
      </c>
      <c r="D4" s="159"/>
    </row>
    <row r="5" spans="1:4" ht="27.95" customHeight="1" x14ac:dyDescent="0.2">
      <c r="A5" s="8">
        <v>3</v>
      </c>
      <c r="B5" s="32" t="s">
        <v>3</v>
      </c>
      <c r="C5" s="37">
        <v>42661</v>
      </c>
      <c r="D5" s="160"/>
    </row>
    <row r="6" spans="1:4" x14ac:dyDescent="0.2">
      <c r="A6" s="140" t="s">
        <v>84</v>
      </c>
      <c r="B6" s="141"/>
      <c r="C6" s="141"/>
      <c r="D6" s="141"/>
    </row>
    <row r="7" spans="1:4" ht="39" customHeight="1" x14ac:dyDescent="0.2">
      <c r="A7" s="8">
        <v>4</v>
      </c>
      <c r="B7" s="33" t="s">
        <v>4</v>
      </c>
      <c r="C7" s="161" t="s">
        <v>66</v>
      </c>
      <c r="D7" s="162"/>
    </row>
    <row r="8" spans="1:4" ht="25.5" customHeight="1" x14ac:dyDescent="0.2">
      <c r="A8" s="8">
        <v>5</v>
      </c>
      <c r="B8" s="32" t="s">
        <v>5</v>
      </c>
      <c r="C8" s="161" t="s">
        <v>65</v>
      </c>
      <c r="D8" s="162"/>
    </row>
    <row r="9" spans="1:4" ht="26.1" customHeight="1" x14ac:dyDescent="0.2">
      <c r="A9" s="8">
        <v>6</v>
      </c>
      <c r="B9" s="32" t="s">
        <v>6</v>
      </c>
      <c r="C9" s="161" t="s">
        <v>346</v>
      </c>
      <c r="D9" s="162"/>
    </row>
    <row r="10" spans="1:4" ht="26.1" customHeight="1" x14ac:dyDescent="0.2">
      <c r="A10" s="8">
        <v>7</v>
      </c>
      <c r="B10" s="32" t="s">
        <v>7</v>
      </c>
      <c r="C10" s="161" t="s">
        <v>118</v>
      </c>
      <c r="D10" s="162"/>
    </row>
    <row r="11" spans="1:4" ht="27.95" customHeight="1" x14ac:dyDescent="0.2">
      <c r="A11" s="8">
        <v>8</v>
      </c>
      <c r="B11" s="32" t="s">
        <v>8</v>
      </c>
      <c r="C11" s="161" t="s">
        <v>66</v>
      </c>
      <c r="D11" s="162"/>
    </row>
    <row r="12" spans="1:4" ht="27.95" customHeight="1" x14ac:dyDescent="0.2">
      <c r="A12" s="8">
        <v>9</v>
      </c>
      <c r="B12" s="32" t="s">
        <v>9</v>
      </c>
      <c r="C12" s="161" t="s">
        <v>77</v>
      </c>
      <c r="D12" s="162"/>
    </row>
    <row r="13" spans="1:4" ht="25.5" x14ac:dyDescent="0.2">
      <c r="A13" s="8">
        <v>10</v>
      </c>
      <c r="B13" s="32" t="s">
        <v>10</v>
      </c>
      <c r="C13" s="161" t="s">
        <v>69</v>
      </c>
      <c r="D13" s="162"/>
    </row>
    <row r="14" spans="1:4" ht="48.95" customHeight="1" x14ac:dyDescent="0.2">
      <c r="A14" s="8">
        <v>11</v>
      </c>
      <c r="B14" s="33" t="s">
        <v>11</v>
      </c>
      <c r="C14" s="161" t="s">
        <v>66</v>
      </c>
      <c r="D14" s="162"/>
    </row>
    <row r="15" spans="1:4" ht="29.1" customHeight="1" x14ac:dyDescent="0.2">
      <c r="A15" s="8">
        <v>12</v>
      </c>
      <c r="B15" s="32" t="s">
        <v>12</v>
      </c>
      <c r="C15" s="161" t="s">
        <v>66</v>
      </c>
      <c r="D15" s="162"/>
    </row>
    <row r="16" spans="1:4" ht="29.1" customHeight="1" x14ac:dyDescent="0.2">
      <c r="A16" s="8">
        <v>13</v>
      </c>
      <c r="B16" s="32" t="s">
        <v>13</v>
      </c>
      <c r="C16" s="161" t="s">
        <v>122</v>
      </c>
      <c r="D16" s="162"/>
    </row>
    <row r="17" spans="1:4" ht="60.75" x14ac:dyDescent="0.2">
      <c r="A17" s="8">
        <v>14</v>
      </c>
      <c r="B17" s="33" t="s">
        <v>14</v>
      </c>
      <c r="C17" s="165" t="s">
        <v>157</v>
      </c>
      <c r="D17" s="166"/>
    </row>
    <row r="19" spans="1:4" ht="12.75" customHeight="1" x14ac:dyDescent="0.2">
      <c r="A19" s="163" t="s">
        <v>85</v>
      </c>
      <c r="B19" s="164"/>
      <c r="C19" s="164"/>
      <c r="D19" s="164"/>
    </row>
    <row r="20" spans="1:4" ht="36.75" x14ac:dyDescent="0.2">
      <c r="A20" s="8">
        <v>15</v>
      </c>
      <c r="B20" s="51" t="s">
        <v>15</v>
      </c>
      <c r="C20" s="151" t="s">
        <v>66</v>
      </c>
      <c r="D20" s="152"/>
    </row>
    <row r="21" spans="1:4" ht="36.75" x14ac:dyDescent="0.2">
      <c r="A21" s="8">
        <v>16</v>
      </c>
      <c r="B21" s="51" t="s">
        <v>16</v>
      </c>
      <c r="C21" s="151" t="s">
        <v>66</v>
      </c>
      <c r="D21" s="152"/>
    </row>
    <row r="22" spans="1:4" ht="49.5" x14ac:dyDescent="0.2">
      <c r="A22" s="8">
        <v>17</v>
      </c>
      <c r="B22" s="51" t="s">
        <v>17</v>
      </c>
      <c r="C22" s="151" t="s">
        <v>66</v>
      </c>
      <c r="D22" s="152"/>
    </row>
    <row r="23" spans="1:4" ht="24.75" x14ac:dyDescent="0.2">
      <c r="A23" s="8">
        <v>18</v>
      </c>
      <c r="B23" s="51" t="s">
        <v>18</v>
      </c>
      <c r="C23" s="153" t="s">
        <v>79</v>
      </c>
      <c r="D23" s="154"/>
    </row>
    <row r="24" spans="1:4" ht="12.75" customHeight="1" x14ac:dyDescent="0.2">
      <c r="A24" s="155" t="s">
        <v>86</v>
      </c>
      <c r="B24" s="156"/>
      <c r="C24" s="156"/>
      <c r="D24" s="156"/>
    </row>
    <row r="25" spans="1:4" ht="26.25" customHeight="1" x14ac:dyDescent="0.2">
      <c r="A25" s="8">
        <v>19</v>
      </c>
      <c r="B25" s="60" t="s">
        <v>19</v>
      </c>
      <c r="C25" s="151" t="s">
        <v>80</v>
      </c>
      <c r="D25" s="152"/>
    </row>
    <row r="26" spans="1:4" ht="36.75" x14ac:dyDescent="0.2">
      <c r="A26" s="8">
        <v>20</v>
      </c>
      <c r="B26" s="51" t="s">
        <v>20</v>
      </c>
      <c r="C26" s="151" t="s">
        <v>158</v>
      </c>
      <c r="D26" s="152"/>
    </row>
    <row r="27" spans="1:4" ht="38.25" x14ac:dyDescent="0.2">
      <c r="A27" s="8">
        <v>21</v>
      </c>
      <c r="B27" s="59" t="s">
        <v>21</v>
      </c>
      <c r="C27" s="151" t="s">
        <v>67</v>
      </c>
      <c r="D27" s="152"/>
    </row>
    <row r="28" spans="1:4" ht="62.25" x14ac:dyDescent="0.2">
      <c r="A28" s="8">
        <v>22</v>
      </c>
      <c r="B28" s="51" t="s">
        <v>22</v>
      </c>
      <c r="C28" s="151" t="s">
        <v>66</v>
      </c>
      <c r="D28" s="152"/>
    </row>
    <row r="29" spans="1:4" ht="12.75" customHeight="1" x14ac:dyDescent="0.2">
      <c r="A29" s="155" t="s">
        <v>87</v>
      </c>
      <c r="B29" s="156"/>
      <c r="C29" s="156"/>
      <c r="D29" s="156"/>
    </row>
    <row r="30" spans="1:4" ht="49.5" x14ac:dyDescent="0.2">
      <c r="A30" s="8">
        <v>23</v>
      </c>
      <c r="B30" s="51" t="s">
        <v>23</v>
      </c>
      <c r="C30" s="151" t="s">
        <v>66</v>
      </c>
      <c r="D30" s="152"/>
    </row>
    <row r="31" spans="1:4" ht="36.75" x14ac:dyDescent="0.2">
      <c r="A31" s="8">
        <v>24</v>
      </c>
      <c r="B31" s="51" t="s">
        <v>24</v>
      </c>
      <c r="C31" s="151" t="s">
        <v>97</v>
      </c>
      <c r="D31" s="152"/>
    </row>
    <row r="32" spans="1:4" ht="36.75" x14ac:dyDescent="0.2">
      <c r="A32" s="8">
        <v>25</v>
      </c>
      <c r="B32" s="51" t="s">
        <v>25</v>
      </c>
      <c r="C32" s="151" t="s">
        <v>66</v>
      </c>
      <c r="D32" s="152"/>
    </row>
    <row r="35" spans="1:5" x14ac:dyDescent="0.2">
      <c r="A35" s="140" t="s">
        <v>88</v>
      </c>
      <c r="B35" s="141"/>
      <c r="C35" s="141"/>
      <c r="D35" s="141"/>
      <c r="E35" s="141"/>
    </row>
    <row r="36" spans="1:5" x14ac:dyDescent="0.2">
      <c r="A36" s="142" t="s">
        <v>26</v>
      </c>
      <c r="B36" s="9" t="s">
        <v>27</v>
      </c>
      <c r="C36" s="144" t="s">
        <v>28</v>
      </c>
      <c r="D36" s="145"/>
      <c r="E36" s="146"/>
    </row>
    <row r="37" spans="1:5" ht="38.25" x14ac:dyDescent="0.2">
      <c r="A37" s="143"/>
      <c r="B37" s="3" t="s">
        <v>78</v>
      </c>
      <c r="C37" s="147" t="s">
        <v>68</v>
      </c>
      <c r="D37" s="148"/>
      <c r="E37" s="149"/>
    </row>
    <row r="38" spans="1:5" x14ac:dyDescent="0.2">
      <c r="A38" s="150" t="s">
        <v>29</v>
      </c>
      <c r="B38" s="150"/>
      <c r="C38" s="150"/>
      <c r="D38" s="150"/>
      <c r="E38" s="150"/>
    </row>
    <row r="39" spans="1:5" x14ac:dyDescent="0.2">
      <c r="A39" s="39"/>
      <c r="B39" s="39"/>
      <c r="C39" s="39"/>
      <c r="D39" s="39"/>
      <c r="E39" s="39"/>
    </row>
    <row r="40" spans="1:5" x14ac:dyDescent="0.2">
      <c r="A40" s="98" t="s">
        <v>89</v>
      </c>
      <c r="B40" s="99"/>
      <c r="C40" s="99"/>
      <c r="D40" s="99"/>
      <c r="E40" s="99"/>
    </row>
    <row r="41" spans="1:5" x14ac:dyDescent="0.2">
      <c r="A41" s="10">
        <v>41</v>
      </c>
      <c r="B41" s="11">
        <v>41.1</v>
      </c>
      <c r="C41" s="11">
        <v>41.2</v>
      </c>
      <c r="D41" s="11">
        <v>41.3</v>
      </c>
      <c r="E41" s="11">
        <v>41.4</v>
      </c>
    </row>
    <row r="42" spans="1:5" ht="38.25" x14ac:dyDescent="0.2">
      <c r="A42" s="86"/>
      <c r="B42" s="34" t="s">
        <v>82</v>
      </c>
      <c r="C42" s="29" t="s">
        <v>30</v>
      </c>
      <c r="D42" s="12" t="s">
        <v>31</v>
      </c>
      <c r="E42" s="29" t="s">
        <v>32</v>
      </c>
    </row>
    <row r="43" spans="1:5" x14ac:dyDescent="0.2">
      <c r="A43" s="87"/>
      <c r="B43" s="18" t="s">
        <v>69</v>
      </c>
      <c r="C43" s="48">
        <v>0.64</v>
      </c>
      <c r="D43" s="48">
        <v>0.5</v>
      </c>
      <c r="E43" s="7"/>
    </row>
    <row r="44" spans="1:5" x14ac:dyDescent="0.2">
      <c r="A44" s="87"/>
      <c r="B44" s="13" t="s">
        <v>33</v>
      </c>
      <c r="C44" s="5"/>
      <c r="D44" s="5"/>
      <c r="E44" s="5"/>
    </row>
    <row r="45" spans="1:5" x14ac:dyDescent="0.2">
      <c r="A45" s="87"/>
      <c r="B45" s="13" t="s">
        <v>34</v>
      </c>
      <c r="C45" s="5"/>
      <c r="D45" s="5"/>
      <c r="E45" s="5"/>
    </row>
    <row r="46" spans="1:5" x14ac:dyDescent="0.2">
      <c r="A46" s="87"/>
      <c r="B46" s="13" t="s">
        <v>35</v>
      </c>
      <c r="C46" s="5"/>
      <c r="D46" s="5"/>
      <c r="E46" s="5"/>
    </row>
    <row r="47" spans="1:5" x14ac:dyDescent="0.2">
      <c r="A47" s="87"/>
      <c r="B47" s="13" t="s">
        <v>36</v>
      </c>
      <c r="C47" s="5"/>
      <c r="D47" s="5"/>
      <c r="E47" s="5"/>
    </row>
    <row r="48" spans="1:5" x14ac:dyDescent="0.2">
      <c r="A48" s="87"/>
      <c r="B48" s="13" t="s">
        <v>37</v>
      </c>
      <c r="C48" s="6"/>
      <c r="D48" s="6"/>
      <c r="E48" s="6"/>
    </row>
    <row r="49" spans="1:8" x14ac:dyDescent="0.2">
      <c r="A49" s="98" t="s">
        <v>90</v>
      </c>
      <c r="B49" s="99"/>
      <c r="C49" s="99"/>
      <c r="D49" s="99"/>
      <c r="E49" s="99"/>
    </row>
    <row r="50" spans="1:8" x14ac:dyDescent="0.2">
      <c r="A50" s="10">
        <v>42</v>
      </c>
      <c r="B50" s="19">
        <v>42.1</v>
      </c>
      <c r="C50" s="19">
        <v>42.2</v>
      </c>
      <c r="D50" s="136">
        <v>42.3</v>
      </c>
      <c r="E50" s="137"/>
    </row>
    <row r="51" spans="1:8" x14ac:dyDescent="0.2">
      <c r="A51" s="86"/>
      <c r="B51" s="20" t="s">
        <v>38</v>
      </c>
      <c r="C51" s="20" t="s">
        <v>39</v>
      </c>
      <c r="D51" s="138" t="s">
        <v>40</v>
      </c>
      <c r="E51" s="139"/>
    </row>
    <row r="52" spans="1:8" x14ac:dyDescent="0.2">
      <c r="A52" s="87"/>
      <c r="B52" s="53" t="s">
        <v>109</v>
      </c>
      <c r="C52" s="54">
        <f>7.68*1.63302/1000</f>
        <v>1.25415936E-2</v>
      </c>
      <c r="D52" s="127" t="s">
        <v>159</v>
      </c>
      <c r="E52" s="128"/>
    </row>
    <row r="53" spans="1:8" x14ac:dyDescent="0.2">
      <c r="A53" s="87"/>
      <c r="B53" s="21" t="s">
        <v>42</v>
      </c>
      <c r="C53" s="23"/>
      <c r="D53" s="130"/>
      <c r="E53" s="131"/>
    </row>
    <row r="54" spans="1:8" x14ac:dyDescent="0.2">
      <c r="A54" s="87"/>
      <c r="B54" s="21" t="s">
        <v>43</v>
      </c>
      <c r="C54" s="24"/>
      <c r="D54" s="133"/>
      <c r="E54" s="134"/>
    </row>
    <row r="55" spans="1:8" x14ac:dyDescent="0.2">
      <c r="B55" s="25"/>
      <c r="C55" s="25"/>
      <c r="D55" s="25"/>
      <c r="E55" s="25"/>
    </row>
    <row r="57" spans="1:8" x14ac:dyDescent="0.2">
      <c r="A57" s="98" t="s">
        <v>91</v>
      </c>
      <c r="B57" s="99"/>
      <c r="C57" s="99"/>
      <c r="D57" s="99"/>
      <c r="E57" s="99"/>
      <c r="F57" s="99"/>
      <c r="G57" s="99"/>
      <c r="H57" s="99"/>
    </row>
    <row r="58" spans="1:8" x14ac:dyDescent="0.2">
      <c r="A58" s="10">
        <v>43</v>
      </c>
      <c r="B58" s="84">
        <v>43.1</v>
      </c>
      <c r="C58" s="85"/>
      <c r="D58" s="84">
        <v>43.2</v>
      </c>
      <c r="E58" s="85"/>
      <c r="F58" s="84">
        <v>43.3</v>
      </c>
      <c r="G58" s="100"/>
      <c r="H58" s="85"/>
    </row>
    <row r="59" spans="1:8" ht="25.5" x14ac:dyDescent="0.2">
      <c r="A59" s="86"/>
      <c r="B59" s="123" t="s">
        <v>44</v>
      </c>
      <c r="C59" s="34" t="s">
        <v>92</v>
      </c>
      <c r="D59" s="111" t="s">
        <v>45</v>
      </c>
      <c r="E59" s="89"/>
      <c r="F59" s="111" t="s">
        <v>46</v>
      </c>
      <c r="G59" s="126"/>
      <c r="H59" s="89"/>
    </row>
    <row r="60" spans="1:8" x14ac:dyDescent="0.2">
      <c r="A60" s="87"/>
      <c r="B60" s="124"/>
      <c r="C60" s="22"/>
      <c r="D60" s="127"/>
      <c r="E60" s="128"/>
      <c r="F60" s="127"/>
      <c r="G60" s="129"/>
      <c r="H60" s="128"/>
    </row>
    <row r="61" spans="1:8" x14ac:dyDescent="0.2">
      <c r="A61" s="87"/>
      <c r="B61" s="124"/>
      <c r="C61" s="23"/>
      <c r="D61" s="130"/>
      <c r="E61" s="131"/>
      <c r="F61" s="130"/>
      <c r="G61" s="132"/>
      <c r="H61" s="131"/>
    </row>
    <row r="62" spans="1:8" x14ac:dyDescent="0.2">
      <c r="A62" s="87"/>
      <c r="B62" s="125"/>
      <c r="C62" s="24"/>
      <c r="D62" s="133"/>
      <c r="E62" s="134"/>
      <c r="F62" s="133"/>
      <c r="G62" s="135"/>
      <c r="H62" s="134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  <row r="64" spans="1:8" x14ac:dyDescent="0.2">
      <c r="A64" s="10">
        <v>44</v>
      </c>
      <c r="B64" s="84">
        <v>44.1</v>
      </c>
      <c r="C64" s="85"/>
      <c r="D64" s="84">
        <v>44.2</v>
      </c>
      <c r="E64" s="85"/>
      <c r="F64" s="84">
        <v>44.3</v>
      </c>
      <c r="G64" s="100"/>
      <c r="H64" s="85"/>
    </row>
    <row r="65" spans="1:8" ht="24.75" customHeight="1" x14ac:dyDescent="0.2">
      <c r="A65" s="86"/>
      <c r="B65" s="123" t="s">
        <v>47</v>
      </c>
      <c r="C65" s="29" t="s">
        <v>48</v>
      </c>
      <c r="D65" s="111" t="s">
        <v>45</v>
      </c>
      <c r="E65" s="89"/>
      <c r="F65" s="111" t="s">
        <v>46</v>
      </c>
      <c r="G65" s="126"/>
      <c r="H65" s="89"/>
    </row>
    <row r="66" spans="1:8" x14ac:dyDescent="0.2">
      <c r="A66" s="87"/>
      <c r="B66" s="124"/>
      <c r="C66" s="22"/>
      <c r="D66" s="127"/>
      <c r="E66" s="128"/>
      <c r="F66" s="127"/>
      <c r="G66" s="129"/>
      <c r="H66" s="128"/>
    </row>
    <row r="67" spans="1:8" x14ac:dyDescent="0.2">
      <c r="A67" s="87"/>
      <c r="B67" s="124"/>
      <c r="C67" s="23"/>
      <c r="D67" s="130"/>
      <c r="E67" s="131"/>
      <c r="F67" s="130"/>
      <c r="G67" s="132"/>
      <c r="H67" s="131"/>
    </row>
    <row r="68" spans="1:8" x14ac:dyDescent="0.2">
      <c r="A68" s="87"/>
      <c r="B68" s="125"/>
      <c r="C68" s="24"/>
      <c r="D68" s="133"/>
      <c r="E68" s="134"/>
      <c r="F68" s="133"/>
      <c r="G68" s="135"/>
      <c r="H68" s="134"/>
    </row>
    <row r="69" spans="1:8" x14ac:dyDescent="0.2">
      <c r="A69" s="35"/>
      <c r="B69" s="41"/>
      <c r="C69" s="42"/>
      <c r="D69" s="42"/>
      <c r="E69" s="42"/>
      <c r="F69" s="42"/>
      <c r="G69" s="42"/>
      <c r="H69" s="42"/>
    </row>
    <row r="70" spans="1:8" x14ac:dyDescent="0.2">
      <c r="A70" s="98" t="s">
        <v>93</v>
      </c>
      <c r="B70" s="99"/>
      <c r="C70" s="99"/>
      <c r="D70" s="99"/>
      <c r="E70" s="99"/>
      <c r="F70" s="99"/>
      <c r="G70" s="99"/>
      <c r="H70" s="99"/>
    </row>
    <row r="71" spans="1:8" x14ac:dyDescent="0.2">
      <c r="A71" s="10">
        <v>45</v>
      </c>
      <c r="B71" s="84">
        <v>45.1</v>
      </c>
      <c r="C71" s="85"/>
      <c r="D71" s="84">
        <v>45.2</v>
      </c>
      <c r="E71" s="100"/>
      <c r="F71" s="85"/>
      <c r="G71" s="84">
        <v>45.3</v>
      </c>
      <c r="H71" s="85"/>
    </row>
    <row r="72" spans="1:8" ht="37.5" customHeight="1" x14ac:dyDescent="0.2">
      <c r="A72" s="86"/>
      <c r="B72" s="101" t="s">
        <v>49</v>
      </c>
      <c r="C72" s="102"/>
      <c r="D72" s="105" t="s">
        <v>50</v>
      </c>
      <c r="E72" s="106"/>
      <c r="F72" s="107"/>
      <c r="G72" s="111" t="s">
        <v>51</v>
      </c>
      <c r="H72" s="89"/>
    </row>
    <row r="73" spans="1:8" x14ac:dyDescent="0.2">
      <c r="A73" s="87"/>
      <c r="B73" s="103"/>
      <c r="C73" s="104"/>
      <c r="D73" s="108"/>
      <c r="E73" s="109"/>
      <c r="F73" s="110"/>
      <c r="G73" s="9" t="s">
        <v>52</v>
      </c>
      <c r="H73" s="9" t="s">
        <v>53</v>
      </c>
    </row>
    <row r="74" spans="1:8" x14ac:dyDescent="0.2">
      <c r="A74" s="87"/>
      <c r="B74" s="112" t="s">
        <v>70</v>
      </c>
      <c r="C74" s="113"/>
      <c r="D74" s="114" t="s">
        <v>66</v>
      </c>
      <c r="E74" s="115"/>
      <c r="F74" s="116"/>
      <c r="G74" s="57" t="s">
        <v>66</v>
      </c>
      <c r="H74" s="57" t="s">
        <v>66</v>
      </c>
    </row>
    <row r="75" spans="1:8" x14ac:dyDescent="0.2">
      <c r="A75" s="87"/>
      <c r="B75" s="112" t="s">
        <v>71</v>
      </c>
      <c r="C75" s="113"/>
      <c r="D75" s="117" t="s">
        <v>66</v>
      </c>
      <c r="E75" s="118"/>
      <c r="F75" s="119"/>
      <c r="G75" s="57" t="s">
        <v>115</v>
      </c>
      <c r="H75" s="57" t="s">
        <v>115</v>
      </c>
    </row>
    <row r="76" spans="1:8" x14ac:dyDescent="0.2">
      <c r="A76" s="87"/>
      <c r="B76" s="112" t="s">
        <v>98</v>
      </c>
      <c r="C76" s="113"/>
      <c r="D76" s="117" t="s">
        <v>66</v>
      </c>
      <c r="E76" s="118"/>
      <c r="F76" s="119"/>
      <c r="G76" s="57" t="s">
        <v>115</v>
      </c>
      <c r="H76" s="57" t="s">
        <v>115</v>
      </c>
    </row>
    <row r="77" spans="1:8" x14ac:dyDescent="0.2">
      <c r="A77" s="87"/>
      <c r="B77" s="120" t="s">
        <v>54</v>
      </c>
      <c r="C77" s="113"/>
      <c r="D77" s="92" t="s">
        <v>66</v>
      </c>
      <c r="E77" s="121"/>
      <c r="F77" s="93"/>
      <c r="G77" s="6"/>
      <c r="H77" s="6"/>
    </row>
    <row r="78" spans="1:8" ht="21" customHeight="1" x14ac:dyDescent="0.2">
      <c r="A78" s="87"/>
      <c r="B78" s="79" t="s">
        <v>94</v>
      </c>
      <c r="C78" s="80"/>
      <c r="D78" s="80"/>
      <c r="E78" s="80"/>
      <c r="F78" s="81"/>
      <c r="G78" s="3"/>
      <c r="H78" s="3"/>
    </row>
    <row r="79" spans="1:8" x14ac:dyDescent="0.2">
      <c r="A79" s="35"/>
      <c r="B79" s="43"/>
      <c r="C79" s="43"/>
      <c r="D79" s="43"/>
      <c r="E79" s="43"/>
      <c r="F79" s="43"/>
      <c r="G79" s="35"/>
      <c r="H79" s="35"/>
    </row>
    <row r="80" spans="1:8" x14ac:dyDescent="0.2">
      <c r="A80" s="82" t="s">
        <v>95</v>
      </c>
      <c r="B80" s="83"/>
      <c r="C80" s="83"/>
      <c r="D80" s="83"/>
      <c r="E80" s="83"/>
      <c r="F80" s="83"/>
      <c r="G80" s="83"/>
      <c r="H80" s="83"/>
    </row>
    <row r="81" spans="1:8" x14ac:dyDescent="0.2">
      <c r="A81" s="10">
        <v>46</v>
      </c>
      <c r="B81" s="11">
        <v>46.1</v>
      </c>
      <c r="C81" s="11">
        <v>46.2</v>
      </c>
      <c r="D81" s="11">
        <v>46.3</v>
      </c>
      <c r="E81" s="84">
        <v>46.4</v>
      </c>
      <c r="F81" s="85"/>
      <c r="G81" s="11">
        <v>46.5</v>
      </c>
      <c r="H81" s="11">
        <v>46.6</v>
      </c>
    </row>
    <row r="82" spans="1:8" ht="76.5" x14ac:dyDescent="0.2">
      <c r="A82" s="86"/>
      <c r="B82" s="29" t="s">
        <v>55</v>
      </c>
      <c r="C82" s="29" t="s">
        <v>56</v>
      </c>
      <c r="D82" s="29" t="s">
        <v>57</v>
      </c>
      <c r="E82" s="88" t="s">
        <v>96</v>
      </c>
      <c r="F82" s="89"/>
      <c r="G82" s="44" t="s">
        <v>58</v>
      </c>
      <c r="H82" s="44" t="s">
        <v>59</v>
      </c>
    </row>
    <row r="83" spans="1:8" ht="51" x14ac:dyDescent="0.2">
      <c r="A83" s="87"/>
      <c r="B83" s="2" t="str">
        <f>C3</f>
        <v>Здание трансформаторной подстанции ТП-60, инв.№ 865143576, Хабаровский край, Советско-Гаванский район, пос. Майский (замена ТМ-320 кВА инв. №00000942, инв. №00000926 на ТМ-250 кВА - 2шт.)</v>
      </c>
      <c r="C83" s="7" t="s">
        <v>160</v>
      </c>
      <c r="D83" s="7" t="s">
        <v>72</v>
      </c>
      <c r="E83" s="90">
        <f>1.06/1.18</f>
        <v>0.89830508474576276</v>
      </c>
      <c r="F83" s="91"/>
      <c r="G83" s="26">
        <f>1.06/1.18</f>
        <v>0.89830508474576276</v>
      </c>
      <c r="H83" s="45"/>
    </row>
    <row r="84" spans="1:8" ht="25.5" x14ac:dyDescent="0.2">
      <c r="A84" s="87"/>
      <c r="B84" s="2" t="s">
        <v>60</v>
      </c>
      <c r="C84" s="6"/>
      <c r="D84" s="6"/>
      <c r="E84" s="92"/>
      <c r="F84" s="93"/>
      <c r="G84" s="46"/>
      <c r="H84" s="46"/>
    </row>
    <row r="85" spans="1:8" x14ac:dyDescent="0.2">
      <c r="A85" s="87"/>
      <c r="B85" s="15" t="s">
        <v>61</v>
      </c>
      <c r="C85" s="3"/>
      <c r="D85" s="3"/>
      <c r="E85" s="94">
        <f>E83+E84</f>
        <v>0.89830508474576276</v>
      </c>
      <c r="F85" s="95"/>
      <c r="G85" s="26">
        <f>G83+G84</f>
        <v>0.89830508474576276</v>
      </c>
      <c r="H85" s="47"/>
    </row>
    <row r="88" spans="1:8" ht="12.75" customHeight="1" x14ac:dyDescent="0.2">
      <c r="A88" s="96" t="s">
        <v>62</v>
      </c>
      <c r="B88" s="96"/>
      <c r="C88" s="96"/>
      <c r="D88" s="96"/>
      <c r="E88" s="96"/>
      <c r="F88" s="96"/>
      <c r="G88" s="96"/>
      <c r="H88" s="96"/>
    </row>
    <row r="89" spans="1:8" x14ac:dyDescent="0.2">
      <c r="A89" s="16">
        <v>47</v>
      </c>
      <c r="B89" s="78"/>
      <c r="C89" s="78"/>
      <c r="D89" s="78"/>
      <c r="E89" s="78"/>
      <c r="F89" s="78"/>
      <c r="G89" s="78"/>
      <c r="H89" s="78"/>
    </row>
    <row r="90" spans="1:8" x14ac:dyDescent="0.2">
      <c r="A90" s="17"/>
      <c r="B90" s="78"/>
      <c r="C90" s="78"/>
      <c r="D90" s="78"/>
      <c r="E90" s="78"/>
      <c r="F90" s="78"/>
      <c r="G90" s="78"/>
      <c r="H90" s="78"/>
    </row>
    <row r="91" spans="1:8" x14ac:dyDescent="0.2">
      <c r="A91" s="35"/>
      <c r="B91" s="36"/>
      <c r="C91" s="36"/>
      <c r="D91" s="36"/>
      <c r="E91" s="36"/>
      <c r="F91" s="36"/>
      <c r="G91" s="36"/>
      <c r="H91" s="36"/>
    </row>
    <row r="92" spans="1:8" x14ac:dyDescent="0.2">
      <c r="A92" s="97" t="s">
        <v>83</v>
      </c>
      <c r="B92" s="96"/>
      <c r="C92" s="96"/>
      <c r="D92" s="96"/>
      <c r="E92" s="96"/>
      <c r="F92" s="96"/>
      <c r="G92" s="96"/>
      <c r="H92" s="96"/>
    </row>
    <row r="93" spans="1:8" x14ac:dyDescent="0.2">
      <c r="A93" s="70" t="s">
        <v>63</v>
      </c>
      <c r="B93" s="71"/>
    </row>
    <row r="94" spans="1:8" x14ac:dyDescent="0.2">
      <c r="A94" s="16">
        <v>48</v>
      </c>
      <c r="B94" s="72"/>
      <c r="C94" s="73"/>
      <c r="D94" s="73"/>
      <c r="E94" s="73"/>
      <c r="F94" s="73"/>
      <c r="G94" s="73"/>
      <c r="H94" s="74"/>
    </row>
    <row r="95" spans="1:8" x14ac:dyDescent="0.2">
      <c r="A95" s="17"/>
      <c r="B95" s="75"/>
      <c r="C95" s="76"/>
      <c r="D95" s="76"/>
      <c r="E95" s="76"/>
      <c r="F95" s="76"/>
      <c r="G95" s="76"/>
      <c r="H95" s="77"/>
    </row>
  </sheetData>
  <mergeCells count="100">
    <mergeCell ref="A88:H88"/>
    <mergeCell ref="B89:H90"/>
    <mergeCell ref="A92:H92"/>
    <mergeCell ref="A93:B93"/>
    <mergeCell ref="B94:H95"/>
    <mergeCell ref="B78:F78"/>
    <mergeCell ref="A80:H80"/>
    <mergeCell ref="E81:F81"/>
    <mergeCell ref="A82:A85"/>
    <mergeCell ref="E82:F82"/>
    <mergeCell ref="E83:F83"/>
    <mergeCell ref="E84:F84"/>
    <mergeCell ref="E85:F85"/>
    <mergeCell ref="A70:H70"/>
    <mergeCell ref="B71:C71"/>
    <mergeCell ref="D71:F71"/>
    <mergeCell ref="G71:H71"/>
    <mergeCell ref="A72:A78"/>
    <mergeCell ref="B72:C73"/>
    <mergeCell ref="D72:F73"/>
    <mergeCell ref="G72:H72"/>
    <mergeCell ref="B74:C74"/>
    <mergeCell ref="D74:F74"/>
    <mergeCell ref="B75:C75"/>
    <mergeCell ref="D75:F75"/>
    <mergeCell ref="B76:C76"/>
    <mergeCell ref="D76:F76"/>
    <mergeCell ref="B77:C77"/>
    <mergeCell ref="D77:F77"/>
    <mergeCell ref="A63:H63"/>
    <mergeCell ref="A65:A68"/>
    <mergeCell ref="B65:B68"/>
    <mergeCell ref="D65:E65"/>
    <mergeCell ref="F65:H65"/>
    <mergeCell ref="D66:E66"/>
    <mergeCell ref="F66:H66"/>
    <mergeCell ref="D67:E67"/>
    <mergeCell ref="F67:H67"/>
    <mergeCell ref="D68:E68"/>
    <mergeCell ref="F68:H68"/>
    <mergeCell ref="B64:C64"/>
    <mergeCell ref="D64:E64"/>
    <mergeCell ref="F64:H64"/>
    <mergeCell ref="A57:H57"/>
    <mergeCell ref="B58:C58"/>
    <mergeCell ref="D58:E58"/>
    <mergeCell ref="F58:H58"/>
    <mergeCell ref="A59:A62"/>
    <mergeCell ref="B59:B62"/>
    <mergeCell ref="D59:E59"/>
    <mergeCell ref="F59:H59"/>
    <mergeCell ref="D60:E60"/>
    <mergeCell ref="F60:H60"/>
    <mergeCell ref="D61:E61"/>
    <mergeCell ref="F61:H61"/>
    <mergeCell ref="D62:E62"/>
    <mergeCell ref="F62:H62"/>
    <mergeCell ref="A49:E49"/>
    <mergeCell ref="D50:E50"/>
    <mergeCell ref="A51:A54"/>
    <mergeCell ref="D51:E51"/>
    <mergeCell ref="D52:E52"/>
    <mergeCell ref="D53:E53"/>
    <mergeCell ref="D54:E54"/>
    <mergeCell ref="A42:A48"/>
    <mergeCell ref="C28:D28"/>
    <mergeCell ref="A29:D29"/>
    <mergeCell ref="C30:D30"/>
    <mergeCell ref="C31:D31"/>
    <mergeCell ref="C32:D32"/>
    <mergeCell ref="A35:E35"/>
    <mergeCell ref="A36:A37"/>
    <mergeCell ref="C36:E36"/>
    <mergeCell ref="C37:E37"/>
    <mergeCell ref="A38:E38"/>
    <mergeCell ref="A40:E40"/>
    <mergeCell ref="C27:D27"/>
    <mergeCell ref="C15:D15"/>
    <mergeCell ref="C16:D16"/>
    <mergeCell ref="C17:D17"/>
    <mergeCell ref="A19:D19"/>
    <mergeCell ref="C20:D20"/>
    <mergeCell ref="C21:D21"/>
    <mergeCell ref="C22:D22"/>
    <mergeCell ref="C23:D23"/>
    <mergeCell ref="A24:D24"/>
    <mergeCell ref="C25:D25"/>
    <mergeCell ref="C26:D26"/>
    <mergeCell ref="C14:D14"/>
    <mergeCell ref="A1:D1"/>
    <mergeCell ref="C3:D3"/>
    <mergeCell ref="D4:D5"/>
    <mergeCell ref="A6:D6"/>
    <mergeCell ref="C7:D7"/>
    <mergeCell ref="C8:D8"/>
    <mergeCell ref="C9:D9"/>
    <mergeCell ref="C10:D10"/>
    <mergeCell ref="C11:D11"/>
    <mergeCell ref="C12:D12"/>
    <mergeCell ref="C13:D13"/>
  </mergeCells>
  <printOptions horizontalCentered="1"/>
  <pageMargins left="0.19685039370078741" right="0.19685039370078741" top="0.39370078740157483" bottom="0.19685039370078741" header="0" footer="0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35</vt:i4>
      </vt:variant>
    </vt:vector>
  </HeadingPairs>
  <TitlesOfParts>
    <vt:vector size="71" baseType="lpstr">
      <vt:lpstr>1.1.1 2016</vt:lpstr>
      <vt:lpstr>1.1.2 2017</vt:lpstr>
      <vt:lpstr>1.1.3 2017</vt:lpstr>
      <vt:lpstr>1.1.4 2018</vt:lpstr>
      <vt:lpstr>1.1.5 2017</vt:lpstr>
      <vt:lpstr>1.1.6 2017</vt:lpstr>
      <vt:lpstr>1.1.7 2018</vt:lpstr>
      <vt:lpstr>1.1.8 2018</vt:lpstr>
      <vt:lpstr>1.1.9 2018</vt:lpstr>
      <vt:lpstr>1.1.10 2018</vt:lpstr>
      <vt:lpstr>1.1.11 2016</vt:lpstr>
      <vt:lpstr>1.1.12 2017</vt:lpstr>
      <vt:lpstr>1.1.13 2019</vt:lpstr>
      <vt:lpstr>1.1.14 2017-2019</vt:lpstr>
      <vt:lpstr>1.1.15 2018-2019</vt:lpstr>
      <vt:lpstr>1.5.1 2018</vt:lpstr>
      <vt:lpstr>1.5.2 2016</vt:lpstr>
      <vt:lpstr>1.5.3 2017</vt:lpstr>
      <vt:lpstr>1.5.4 2018</vt:lpstr>
      <vt:lpstr>1.5.5 2017</vt:lpstr>
      <vt:lpstr>1.5.6 2016</vt:lpstr>
      <vt:lpstr>1.5.7 2016</vt:lpstr>
      <vt:lpstr>1.5.8 2016</vt:lpstr>
      <vt:lpstr>1.5.9 2016</vt:lpstr>
      <vt:lpstr>1.5.10 2016</vt:lpstr>
      <vt:lpstr>1.5.11 2018</vt:lpstr>
      <vt:lpstr>1.5.12 2018</vt:lpstr>
      <vt:lpstr>1.5.13 2016</vt:lpstr>
      <vt:lpstr>1.5.14 2017</vt:lpstr>
      <vt:lpstr>1.5.15 2017</vt:lpstr>
      <vt:lpstr>2.2.1 2016</vt:lpstr>
      <vt:lpstr>2.2.2 2016</vt:lpstr>
      <vt:lpstr>2.2.3 2016</vt:lpstr>
      <vt:lpstr>2.2.4 2016</vt:lpstr>
      <vt:lpstr>3.1 2016-2017</vt:lpstr>
      <vt:lpstr>Лист1</vt:lpstr>
      <vt:lpstr>'1.1.1 2016'!Область_печати</vt:lpstr>
      <vt:lpstr>'1.1.10 2018'!Область_печати</vt:lpstr>
      <vt:lpstr>'1.1.11 2016'!Область_печати</vt:lpstr>
      <vt:lpstr>'1.1.12 2017'!Область_печати</vt:lpstr>
      <vt:lpstr>'1.1.13 2019'!Область_печати</vt:lpstr>
      <vt:lpstr>'1.1.14 2017-2019'!Область_печати</vt:lpstr>
      <vt:lpstr>'1.1.15 2018-2019'!Область_печати</vt:lpstr>
      <vt:lpstr>'1.1.2 2017'!Область_печати</vt:lpstr>
      <vt:lpstr>'1.1.3 2017'!Область_печати</vt:lpstr>
      <vt:lpstr>'1.1.4 2018'!Область_печати</vt:lpstr>
      <vt:lpstr>'1.1.5 2017'!Область_печати</vt:lpstr>
      <vt:lpstr>'1.1.6 2017'!Область_печати</vt:lpstr>
      <vt:lpstr>'1.1.7 2018'!Область_печати</vt:lpstr>
      <vt:lpstr>'1.1.8 2018'!Область_печати</vt:lpstr>
      <vt:lpstr>'1.1.9 2018'!Область_печати</vt:lpstr>
      <vt:lpstr>'1.5.1 2018'!Область_печати</vt:lpstr>
      <vt:lpstr>'1.5.10 2016'!Область_печати</vt:lpstr>
      <vt:lpstr>'1.5.11 2018'!Область_печати</vt:lpstr>
      <vt:lpstr>'1.5.12 2018'!Область_печати</vt:lpstr>
      <vt:lpstr>'1.5.13 2016'!Область_печати</vt:lpstr>
      <vt:lpstr>'1.5.14 2017'!Область_печати</vt:lpstr>
      <vt:lpstr>'1.5.15 2017'!Область_печати</vt:lpstr>
      <vt:lpstr>'1.5.2 2016'!Область_печати</vt:lpstr>
      <vt:lpstr>'1.5.3 2017'!Область_печати</vt:lpstr>
      <vt:lpstr>'1.5.4 2018'!Область_печати</vt:lpstr>
      <vt:lpstr>'1.5.5 2017'!Область_печати</vt:lpstr>
      <vt:lpstr>'1.5.6 2016'!Область_печати</vt:lpstr>
      <vt:lpstr>'1.5.7 2016'!Область_печати</vt:lpstr>
      <vt:lpstr>'1.5.8 2016'!Область_печати</vt:lpstr>
      <vt:lpstr>'1.5.9 2016'!Область_печати</vt:lpstr>
      <vt:lpstr>'2.2.1 2016'!Область_печати</vt:lpstr>
      <vt:lpstr>'2.2.2 2016'!Область_печати</vt:lpstr>
      <vt:lpstr>'2.2.3 2016'!Область_печати</vt:lpstr>
      <vt:lpstr>'2.2.4 2016'!Область_печати</vt:lpstr>
      <vt:lpstr>'3.1 2016-2017'!Область_печати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</dc:creator>
  <cp:lastModifiedBy>Гаврилова Анастасия</cp:lastModifiedBy>
  <cp:lastPrinted>2016-07-21T00:06:45Z</cp:lastPrinted>
  <dcterms:created xsi:type="dcterms:W3CDTF">2016-03-03T08:17:20Z</dcterms:created>
  <dcterms:modified xsi:type="dcterms:W3CDTF">2018-07-20T03:36:02Z</dcterms:modified>
</cp:coreProperties>
</file>