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2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S14" i="1" l="1"/>
  <c r="R14" i="1"/>
  <c r="AA37" i="1"/>
  <c r="AA36" i="1"/>
  <c r="AA33" i="1"/>
  <c r="AA31" i="1"/>
  <c r="Z24" i="1"/>
  <c r="P24" i="1"/>
  <c r="Q37" i="1" l="1"/>
  <c r="Q36" i="1"/>
  <c r="Q33" i="1"/>
  <c r="Q31" i="1"/>
  <c r="O23" i="1"/>
  <c r="Y29" i="1" l="1"/>
  <c r="AA35" i="1" l="1"/>
  <c r="Q35" i="1"/>
  <c r="Q34" i="1"/>
  <c r="AA34" i="1"/>
  <c r="Q25" i="1" l="1"/>
  <c r="AA25" i="1"/>
  <c r="AA32" i="1" l="1"/>
  <c r="N34" i="1"/>
  <c r="Q32" i="1"/>
  <c r="N23" i="1"/>
  <c r="W23" i="1" l="1"/>
  <c r="W24" i="1"/>
  <c r="W21" i="1"/>
  <c r="V21" i="1"/>
  <c r="U21" i="1"/>
  <c r="T21" i="1"/>
  <c r="R21" i="1" s="1"/>
  <c r="S21" i="1"/>
  <c r="M21" i="1"/>
  <c r="H21" i="1"/>
  <c r="H37" i="1" l="1"/>
  <c r="H36" i="1"/>
  <c r="H35" i="1"/>
  <c r="H34" i="1"/>
  <c r="H15" i="1"/>
  <c r="H14" i="1"/>
  <c r="AO19" i="1" l="1"/>
  <c r="AJ19" i="1"/>
  <c r="AH19" i="1"/>
  <c r="AE19" i="1"/>
  <c r="AA19" i="1"/>
  <c r="Y19" i="1"/>
  <c r="X19" i="1"/>
  <c r="Q19" i="1"/>
  <c r="P19" i="1"/>
  <c r="O19" i="1"/>
  <c r="N19" i="1"/>
  <c r="L19" i="1"/>
  <c r="K19" i="1"/>
  <c r="J19" i="1"/>
  <c r="I19" i="1"/>
  <c r="W25" i="1"/>
  <c r="V25" i="1"/>
  <c r="U25" i="1"/>
  <c r="T25" i="1"/>
  <c r="S25" i="1"/>
  <c r="M25" i="1"/>
  <c r="H25" i="1"/>
  <c r="R25" i="1" l="1"/>
  <c r="Z28" i="1"/>
  <c r="Y28" i="1"/>
  <c r="X28" i="1"/>
  <c r="P28" i="1"/>
  <c r="O28" i="1"/>
  <c r="N28" i="1"/>
  <c r="V34" i="1" l="1"/>
  <c r="V30" i="1"/>
  <c r="U36" i="1"/>
  <c r="U35" i="1"/>
  <c r="U34" i="1"/>
  <c r="U33" i="1"/>
  <c r="U32" i="1"/>
  <c r="U31" i="1"/>
  <c r="U30" i="1"/>
  <c r="U29" i="1"/>
  <c r="U37" i="1"/>
  <c r="T36" i="1"/>
  <c r="T35" i="1"/>
  <c r="T34" i="1"/>
  <c r="T33" i="1"/>
  <c r="T32" i="1"/>
  <c r="T31" i="1"/>
  <c r="T30" i="1"/>
  <c r="T29" i="1"/>
  <c r="T37" i="1"/>
  <c r="S36" i="1"/>
  <c r="S35" i="1"/>
  <c r="S34" i="1"/>
  <c r="S33" i="1"/>
  <c r="S32" i="1"/>
  <c r="S31" i="1"/>
  <c r="S30" i="1"/>
  <c r="S29" i="1"/>
  <c r="S37" i="1"/>
  <c r="W37" i="1"/>
  <c r="W36" i="1"/>
  <c r="W35" i="1"/>
  <c r="W34" i="1"/>
  <c r="V37" i="1"/>
  <c r="M36" i="1"/>
  <c r="M35" i="1"/>
  <c r="M34" i="1"/>
  <c r="V33" i="1"/>
  <c r="V32" i="1"/>
  <c r="V31" i="1"/>
  <c r="V29" i="1"/>
  <c r="AA28" i="1" l="1"/>
  <c r="AA26" i="1" s="1"/>
  <c r="R37" i="1"/>
  <c r="S28" i="1"/>
  <c r="S26" i="1" s="1"/>
  <c r="Q28" i="1"/>
  <c r="Q26" i="1" s="1"/>
  <c r="T28" i="1"/>
  <c r="T26" i="1" s="1"/>
  <c r="V35" i="1"/>
  <c r="R35" i="1" s="1"/>
  <c r="M37" i="1"/>
  <c r="U28" i="1"/>
  <c r="U26" i="1" s="1"/>
  <c r="V36" i="1"/>
  <c r="R36" i="1" s="1"/>
  <c r="R34" i="1"/>
  <c r="R33" i="1"/>
  <c r="R32" i="1"/>
  <c r="R31" i="1"/>
  <c r="W33" i="1"/>
  <c r="W32" i="1"/>
  <c r="W31" i="1"/>
  <c r="Z19" i="1"/>
  <c r="H13" i="1"/>
  <c r="Z26" i="1"/>
  <c r="Y26" i="1"/>
  <c r="X26" i="1"/>
  <c r="P26" i="1"/>
  <c r="O26" i="1"/>
  <c r="N26" i="1"/>
  <c r="L28" i="1"/>
  <c r="L26" i="1" s="1"/>
  <c r="K28" i="1"/>
  <c r="K26" i="1" s="1"/>
  <c r="J28" i="1"/>
  <c r="J26" i="1" s="1"/>
  <c r="I28" i="1"/>
  <c r="I26" i="1" s="1"/>
  <c r="M33" i="1"/>
  <c r="M32" i="1"/>
  <c r="M31" i="1"/>
  <c r="H33" i="1"/>
  <c r="H32" i="1"/>
  <c r="H31" i="1"/>
  <c r="W22" i="1"/>
  <c r="S23" i="1"/>
  <c r="S22" i="1"/>
  <c r="V23" i="1"/>
  <c r="V22" i="1"/>
  <c r="U23" i="1"/>
  <c r="U22" i="1"/>
  <c r="T23" i="1"/>
  <c r="T22" i="1"/>
  <c r="V28" i="1" l="1"/>
  <c r="V26" i="1" s="1"/>
  <c r="R22" i="1"/>
  <c r="R23" i="1"/>
  <c r="M23" i="1"/>
  <c r="M22" i="1"/>
  <c r="H23" i="1"/>
  <c r="H22" i="1"/>
  <c r="W30" i="1" l="1"/>
  <c r="W29" i="1"/>
  <c r="R30" i="1"/>
  <c r="R29" i="1"/>
  <c r="R28" i="1" s="1"/>
  <c r="M30" i="1"/>
  <c r="M29" i="1"/>
  <c r="M28" i="1" s="1"/>
  <c r="H30" i="1"/>
  <c r="H29" i="1"/>
  <c r="W20" i="1"/>
  <c r="V24" i="1"/>
  <c r="U24" i="1"/>
  <c r="T24" i="1"/>
  <c r="S24" i="1"/>
  <c r="V20" i="1"/>
  <c r="U20" i="1"/>
  <c r="T20" i="1"/>
  <c r="S20" i="1"/>
  <c r="V15" i="1"/>
  <c r="V14" i="1"/>
  <c r="U15" i="1"/>
  <c r="U14" i="1"/>
  <c r="T15" i="1"/>
  <c r="T14" i="1"/>
  <c r="S15" i="1"/>
  <c r="W15" i="1"/>
  <c r="W14" i="1"/>
  <c r="M24" i="1"/>
  <c r="M20" i="1"/>
  <c r="H24" i="1"/>
  <c r="H20" i="1"/>
  <c r="AA13" i="1"/>
  <c r="Z13" i="1"/>
  <c r="Y13" i="1"/>
  <c r="X13" i="1"/>
  <c r="Q13" i="1"/>
  <c r="P13" i="1"/>
  <c r="O13" i="1"/>
  <c r="N13" i="1"/>
  <c r="N12" i="1" s="1"/>
  <c r="M13" i="1"/>
  <c r="L13" i="1"/>
  <c r="K13" i="1"/>
  <c r="J13" i="1"/>
  <c r="I13" i="1"/>
  <c r="W28" i="1" l="1"/>
  <c r="W26" i="1" s="1"/>
  <c r="T19" i="1"/>
  <c r="H19" i="1"/>
  <c r="H12" i="1" s="1"/>
  <c r="M19" i="1"/>
  <c r="M12" i="1" s="1"/>
  <c r="U19" i="1"/>
  <c r="V19" i="1"/>
  <c r="S19" i="1"/>
  <c r="W19" i="1"/>
  <c r="J12" i="1"/>
  <c r="J11" i="1" s="1"/>
  <c r="R26" i="1"/>
  <c r="M26" i="1"/>
  <c r="L12" i="1"/>
  <c r="L11" i="1" s="1"/>
  <c r="H28" i="1"/>
  <c r="H26" i="1" s="1"/>
  <c r="O12" i="1"/>
  <c r="O11" i="1" s="1"/>
  <c r="Y12" i="1"/>
  <c r="Y11" i="1" s="1"/>
  <c r="AA12" i="1"/>
  <c r="AA11" i="1" s="1"/>
  <c r="Q12" i="1"/>
  <c r="Q11" i="1" s="1"/>
  <c r="K12" i="1"/>
  <c r="K11" i="1" s="1"/>
  <c r="R20" i="1"/>
  <c r="I12" i="1"/>
  <c r="I11" i="1" s="1"/>
  <c r="X12" i="1"/>
  <c r="X11" i="1" s="1"/>
  <c r="N11" i="1"/>
  <c r="P12" i="1"/>
  <c r="P11" i="1" s="1"/>
  <c r="Z12" i="1"/>
  <c r="Z11" i="1" s="1"/>
  <c r="T13" i="1"/>
  <c r="R15" i="1"/>
  <c r="V13" i="1"/>
  <c r="S13" i="1"/>
  <c r="W13" i="1"/>
  <c r="R24" i="1"/>
  <c r="U13" i="1"/>
  <c r="R19" i="1" l="1"/>
  <c r="M11" i="1"/>
  <c r="V12" i="1"/>
  <c r="V11" i="1" s="1"/>
  <c r="H11" i="1"/>
  <c r="S12" i="1"/>
  <c r="S11" i="1" s="1"/>
  <c r="U12" i="1"/>
  <c r="U11" i="1" s="1"/>
  <c r="W12" i="1"/>
  <c r="W11" i="1" s="1"/>
  <c r="T12" i="1"/>
  <c r="T11" i="1" s="1"/>
  <c r="R13" i="1"/>
  <c r="R12" i="1" l="1"/>
  <c r="R11" i="1" s="1"/>
</calcChain>
</file>

<file path=xl/comments1.xml><?xml version="1.0" encoding="utf-8"?>
<comments xmlns="http://schemas.openxmlformats.org/spreadsheetml/2006/main">
  <authors>
    <author>Гаврилова Анастасия</author>
  </authors>
  <commentList>
    <comment ref="Z29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с НДС 18%</t>
        </r>
      </text>
    </comment>
  </commentList>
</comments>
</file>

<file path=xl/sharedStrings.xml><?xml version="1.0" encoding="utf-8"?>
<sst xmlns="http://schemas.openxmlformats.org/spreadsheetml/2006/main" count="191" uniqueCount="147">
  <si>
    <t>Макет  51916  Приложение 7.2   Отчет об исполнении основных этапов работ по реализации ИП компании</t>
  </si>
  <si>
    <t>Энергообъединение   868103</t>
  </si>
  <si>
    <t>Филиал "Дальневосточный" Оборонэнерго</t>
  </si>
  <si>
    <t>№№</t>
  </si>
  <si>
    <t>Код строки</t>
  </si>
  <si>
    <t>Наименование объекта 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</si>
  <si>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</si>
  <si>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</si>
  <si>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</si>
  <si>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</si>
  <si>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объектов</t>
  </si>
  <si>
    <t>Примечания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</si>
  <si>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</si>
  <si>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</si>
  <si>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</si>
  <si>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</si>
  <si>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</si>
  <si>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</si>
  <si>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</si>
  <si>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</si>
  <si>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</si>
  <si>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</si>
  <si>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</si>
  <si>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</si>
  <si>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</si>
  <si>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</si>
  <si>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силовых трансформаторов, шт</t>
  </si>
  <si>
    <t>Марка силовых трансформаторов</t>
  </si>
  <si>
    <t>Мощность, МВА</t>
  </si>
  <si>
    <t>Тип опор</t>
  </si>
  <si>
    <t>Марка кабеля</t>
  </si>
  <si>
    <t>Протяженность, км</t>
  </si>
  <si>
    <t>Гр 1</t>
  </si>
  <si>
    <t>Гр 2</t>
  </si>
  <si>
    <t>Гр 3</t>
  </si>
  <si>
    <t>Гр 4</t>
  </si>
  <si>
    <t>Гр 5</t>
  </si>
  <si>
    <t>Гр 6</t>
  </si>
  <si>
    <t>Гр 7</t>
  </si>
  <si>
    <t>Гр 8</t>
  </si>
  <si>
    <t>Гр 9</t>
  </si>
  <si>
    <t>Гр 10</t>
  </si>
  <si>
    <t>Гр 11</t>
  </si>
  <si>
    <t>Гр 12</t>
  </si>
  <si>
    <t>Гр 13</t>
  </si>
  <si>
    <t>Гр 14</t>
  </si>
  <si>
    <t>Гр 15</t>
  </si>
  <si>
    <t>Гр 16</t>
  </si>
  <si>
    <t>Гр 17</t>
  </si>
  <si>
    <t>Гр 18</t>
  </si>
  <si>
    <t>Гр 19</t>
  </si>
  <si>
    <t>Гр 20</t>
  </si>
  <si>
    <t>Гр 21</t>
  </si>
  <si>
    <t>Гр 22</t>
  </si>
  <si>
    <t>Гр 23</t>
  </si>
  <si>
    <t>Гр 24</t>
  </si>
  <si>
    <t>Гр 25</t>
  </si>
  <si>
    <t>Гр 26</t>
  </si>
  <si>
    <t>Гр 27</t>
  </si>
  <si>
    <t>Гр 28</t>
  </si>
  <si>
    <t>Гр 29</t>
  </si>
  <si>
    <t>Гр 30</t>
  </si>
  <si>
    <t>Гр 31</t>
  </si>
  <si>
    <t>Гр 32</t>
  </si>
  <si>
    <t>Гр 33</t>
  </si>
  <si>
    <t>Гр 34</t>
  </si>
  <si>
    <t>Гр 35</t>
  </si>
  <si>
    <t>Гр 36</t>
  </si>
  <si>
    <t>ВСЕГО</t>
  </si>
  <si>
    <t>1.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</si>
  <si>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</si>
  <si>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</si>
  <si>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</si>
  <si>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/>
  </si>
  <si>
    <t>1.1.6</t>
  </si>
  <si>
    <t>Установка и замена приборов учета на границах раздела со смежными сетевыми организациями (ССО)</t>
  </si>
  <si>
    <t>1.1.7</t>
  </si>
  <si>
    <t>Установка автоматической информационно-измерительной системы коммерческого учета электроэнергии (АИИС КУЭ)</t>
  </si>
  <si>
    <t>1.2.</t>
  </si>
  <si>
    <t>Создание систем противоаварийной и режимной автоматики</t>
  </si>
  <si>
    <t>1.3.</t>
  </si>
  <si>
    <t xml:space="preserve">Создание систем телемеханики  и связи </t>
  </si>
  <si>
    <t>1.4.</t>
  </si>
  <si>
    <t>Установка устройств регулирования напряжения и компенсации реактивной мощности</t>
  </si>
  <si>
    <t>1.5.</t>
  </si>
  <si>
    <t>Прочие направления</t>
  </si>
  <si>
    <t>1.5.1</t>
  </si>
  <si>
    <t>КЛЭП-10 кВ ТП-274-ТП-276,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прокладке в соленной (морской) воде)</t>
  </si>
  <si>
    <t>СБ 3х95</t>
  </si>
  <si>
    <t>1.5.2</t>
  </si>
  <si>
    <t>1.5.3</t>
  </si>
  <si>
    <t>1.5.4</t>
  </si>
  <si>
    <t>1.5.5</t>
  </si>
  <si>
    <t>Приобретение имущества производственного назначения по Хабаровскому краю</t>
  </si>
  <si>
    <t>1.5.6</t>
  </si>
  <si>
    <t>2.</t>
  </si>
  <si>
    <t>Новое строительство</t>
  </si>
  <si>
    <t>2.1.</t>
  </si>
  <si>
    <t>2.2.</t>
  </si>
  <si>
    <t>Прочее новое строительство</t>
  </si>
  <si>
    <t>2.2.1</t>
  </si>
  <si>
    <t>ЦОД и СЦ, г. Хабаровск, Серышева, 13</t>
  </si>
  <si>
    <t>ТМ-2500</t>
  </si>
  <si>
    <t>ААБл 3х240, АПВбШв 4х240, АПВбШв 5х240</t>
  </si>
  <si>
    <t>2.2.2</t>
  </si>
  <si>
    <t>2.2.3</t>
  </si>
  <si>
    <t>Строительство здания на территории военного городка № 6 в п. Князе - Волконское, Хабаровского края.</t>
  </si>
  <si>
    <t>ТМ-400</t>
  </si>
  <si>
    <t>ААБ 4х25, ААБ 4х25, ААБ 4х70, ААБ 4х95, ААБ 4х120, ААБ 3х120</t>
  </si>
  <si>
    <t>2.2.4</t>
  </si>
  <si>
    <t>2.2.5</t>
  </si>
  <si>
    <t>Справочно</t>
  </si>
  <si>
    <t>3.0.</t>
  </si>
  <si>
    <t>Оплата процентов за привлеченные кредитные ресурсы</t>
  </si>
  <si>
    <t>Наименование</t>
  </si>
  <si>
    <t>ФИО</t>
  </si>
  <si>
    <t>Должность</t>
  </si>
  <si>
    <t>Контактный телефон</t>
  </si>
  <si>
    <t>Электронный адрес</t>
  </si>
  <si>
    <t>Руководитель</t>
  </si>
  <si>
    <t>Ответственный за заполнение макета</t>
  </si>
  <si>
    <t>* - c разделением объектов на ПС, ВЛ и КЛ с указанием уровня напряжения</t>
  </si>
  <si>
    <t>** - согласно проектно-сметной документации с учетом перевода в пргнозные цены планируемого периода с НДС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</si>
  <si>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</si>
  <si>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</si>
  <si>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>ВЛЭП-10 кВ к ВЛЭП 0.4 кВ по адресу: Хабаровский край, Бикинский р-н, район им. Лазо (льготники)</t>
  </si>
  <si>
    <t>Строительство ВЛ-0,4 кВ длинной 210м от КТПН-УРН 1264 РУ-0.4 кВ ф.1 до ВРУ-0.4 кВ здания канализационной насосной по адресу: Хабаровский край, ул. Шкотова</t>
  </si>
  <si>
    <t>Строительство ЛЭП6-10 кВ до 2КТПн-250/10/0,4кВ, 2 КТП-63/10/0,4 кВ, 2 КТП 63/10/0,4 кВ по адресу: Хаб.край, г. Хабаровск-47, в/ч 25025</t>
  </si>
  <si>
    <t>Коростылев Апександр Николаевич</t>
  </si>
  <si>
    <t>начальник УТПиКС</t>
  </si>
  <si>
    <t>(4212) 46 33 19 доб. 111</t>
  </si>
  <si>
    <t>akorostylev@dv.oen.su</t>
  </si>
  <si>
    <t>Маталыга Наталья Сергеевна</t>
  </si>
  <si>
    <t>ведущий инженер КТПиКС</t>
  </si>
  <si>
    <t>(4212) 46 33 19 доб. 134</t>
  </si>
  <si>
    <t>nmatalyga@dv.oen.su</t>
  </si>
  <si>
    <t>2 КЛЭП6 кВ (аэродром "Дземги"Комсомольск)</t>
  </si>
  <si>
    <t>2 КЛЭП6 кВ (аэродром "Хабаровск" (Большой)</t>
  </si>
  <si>
    <t xml:space="preserve">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</si>
  <si>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ВЛЭП-6кВ (Хабаровск)</t>
  </si>
  <si>
    <t>Приобретение МКМ (1 шт)</t>
  </si>
  <si>
    <t>ЛЭП-10 кВ МГРЭС - ТП-60,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</si>
  <si>
    <t>АС-50, ААБ-10 3*50</t>
  </si>
  <si>
    <t>ТМ-1000</t>
  </si>
  <si>
    <t>многофункциональный кран-манипулятор - 1 шт.</t>
  </si>
  <si>
    <t>Период отчетности   09/2019</t>
  </si>
  <si>
    <t>приобретено: бензокусторез - 1 шт; перфоратор - 2 шт.; МГ-СЭЩ-250/10-11 УХЛ1 10/0,4 Y/Y -1 шт.; панели ЩО - 7 шт; ТМ ТМГ-100 кВа 10/0,4 Y/Y-01 - 1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</si>
</sst>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41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0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2"/>
      <color indexed="43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indexed="2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/>
    <xf numFmtId="49" fontId="6" fillId="0" borderId="0" xfId="0" applyNumberFormat="1" applyFont="1" applyAlignment="1" applyProtection="1">
      <alignment horizontal="left"/>
    </xf>
    <xf numFmtId="49" fontId="7" fillId="0" borderId="0" xfId="0" applyNumberFormat="1" applyFont="1" applyAlignment="1" applyProtection="1">
      <alignment horizontal="left"/>
    </xf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0" fontId="8" fillId="0" borderId="0" xfId="0" applyFont="1"/>
    <xf numFmtId="0" fontId="9" fillId="0" borderId="0" xfId="0" applyFont="1" applyAlignment="1"/>
    <xf numFmtId="0" fontId="1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/>
    <xf numFmtId="0" fontId="10" fillId="3" borderId="8" xfId="0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0" fillId="3" borderId="8" xfId="0" applyNumberFormat="1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1" fontId="12" fillId="5" borderId="16" xfId="0" applyNumberFormat="1" applyFont="1" applyFill="1" applyBorder="1" applyAlignment="1">
      <alignment horizontal="center" vertical="center" wrapText="1"/>
    </xf>
    <xf numFmtId="49" fontId="8" fillId="5" borderId="17" xfId="0" applyNumberFormat="1" applyFont="1" applyFill="1" applyBorder="1" applyAlignment="1">
      <alignment horizontal="left" vertical="center" wrapText="1"/>
    </xf>
    <xf numFmtId="165" fontId="10" fillId="5" borderId="17" xfId="0" applyNumberFormat="1" applyFont="1" applyFill="1" applyBorder="1" applyAlignment="1" applyProtection="1">
      <alignment horizontal="center" vertical="center" wrapText="1"/>
    </xf>
    <xf numFmtId="165" fontId="10" fillId="5" borderId="17" xfId="0" applyNumberFormat="1" applyFont="1" applyFill="1" applyBorder="1" applyAlignment="1">
      <alignment horizontal="center" vertical="center" wrapText="1"/>
    </xf>
    <xf numFmtId="1" fontId="10" fillId="5" borderId="17" xfId="0" applyNumberFormat="1" applyFont="1" applyFill="1" applyBorder="1" applyAlignment="1">
      <alignment horizontal="center" vertical="center" wrapText="1"/>
    </xf>
    <xf numFmtId="49" fontId="10" fillId="5" borderId="17" xfId="0" applyNumberFormat="1" applyFont="1" applyFill="1" applyBorder="1" applyAlignment="1">
      <alignment horizontal="left" vertical="center" wrapText="1"/>
    </xf>
    <xf numFmtId="49" fontId="13" fillId="5" borderId="17" xfId="0" applyNumberFormat="1" applyFont="1" applyFill="1" applyBorder="1" applyAlignment="1" applyProtection="1">
      <alignment vertical="center" wrapText="1"/>
      <protection locked="0"/>
    </xf>
    <xf numFmtId="49" fontId="13" fillId="5" borderId="18" xfId="0" applyNumberFormat="1" applyFont="1" applyFill="1" applyBorder="1" applyAlignment="1" applyProtection="1">
      <alignment vertical="center" wrapText="1"/>
      <protection locked="0"/>
    </xf>
    <xf numFmtId="49" fontId="14" fillId="5" borderId="19" xfId="0" applyNumberFormat="1" applyFont="1" applyFill="1" applyBorder="1" applyAlignment="1">
      <alignment horizontal="center" vertical="center" wrapText="1"/>
    </xf>
    <xf numFmtId="1" fontId="15" fillId="5" borderId="20" xfId="0" applyNumberFormat="1" applyFont="1" applyFill="1" applyBorder="1" applyAlignment="1">
      <alignment horizontal="center" vertical="center" wrapText="1"/>
    </xf>
    <xf numFmtId="49" fontId="8" fillId="5" borderId="8" xfId="0" applyNumberFormat="1" applyFont="1" applyFill="1" applyBorder="1" applyAlignment="1">
      <alignment horizontal="left" vertical="center" wrapText="1"/>
    </xf>
    <xf numFmtId="165" fontId="10" fillId="5" borderId="8" xfId="0" applyNumberFormat="1" applyFont="1" applyFill="1" applyBorder="1" applyAlignment="1" applyProtection="1">
      <alignment horizontal="center" vertical="center" wrapText="1"/>
    </xf>
    <xf numFmtId="165" fontId="10" fillId="5" borderId="8" xfId="0" applyNumberFormat="1" applyFont="1" applyFill="1" applyBorder="1" applyAlignment="1">
      <alignment horizontal="center" vertical="center" wrapText="1"/>
    </xf>
    <xf numFmtId="1" fontId="10" fillId="5" borderId="8" xfId="0" applyNumberFormat="1" applyFont="1" applyFill="1" applyBorder="1" applyAlignment="1">
      <alignment horizontal="center" vertical="center" wrapText="1"/>
    </xf>
    <xf numFmtId="49" fontId="10" fillId="5" borderId="8" xfId="0" applyNumberFormat="1" applyFont="1" applyFill="1" applyBorder="1" applyAlignment="1">
      <alignment horizontal="left" vertical="center" wrapText="1"/>
    </xf>
    <xf numFmtId="49" fontId="13" fillId="5" borderId="8" xfId="0" applyNumberFormat="1" applyFont="1" applyFill="1" applyBorder="1" applyAlignment="1" applyProtection="1">
      <alignment vertical="center" wrapText="1"/>
      <protection locked="0"/>
    </xf>
    <xf numFmtId="49" fontId="13" fillId="5" borderId="21" xfId="0" applyNumberFormat="1" applyFont="1" applyFill="1" applyBorder="1" applyAlignment="1" applyProtection="1">
      <alignment vertical="center" wrapText="1"/>
      <protection locked="0"/>
    </xf>
    <xf numFmtId="49" fontId="10" fillId="5" borderId="19" xfId="0" applyNumberFormat="1" applyFont="1" applyFill="1" applyBorder="1" applyAlignment="1">
      <alignment horizontal="center" vertical="center" wrapText="1"/>
    </xf>
    <xf numFmtId="1" fontId="11" fillId="5" borderId="20" xfId="0" applyNumberFormat="1" applyFont="1" applyFill="1" applyBorder="1" applyAlignment="1">
      <alignment horizontal="center" vertical="center" wrapText="1"/>
    </xf>
    <xf numFmtId="49" fontId="16" fillId="5" borderId="8" xfId="0" applyNumberFormat="1" applyFont="1" applyFill="1" applyBorder="1" applyAlignment="1">
      <alignment horizontal="left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>
      <alignment horizontal="center" vertical="center" wrapText="1"/>
    </xf>
    <xf numFmtId="1" fontId="11" fillId="5" borderId="8" xfId="0" applyNumberFormat="1" applyFont="1" applyFill="1" applyBorder="1" applyAlignment="1">
      <alignment horizontal="center" vertical="center" wrapText="1"/>
    </xf>
    <xf numFmtId="49" fontId="11" fillId="5" borderId="8" xfId="0" applyNumberFormat="1" applyFont="1" applyFill="1" applyBorder="1" applyAlignment="1">
      <alignment horizontal="left" vertical="center" wrapText="1"/>
    </xf>
    <xf numFmtId="49" fontId="17" fillId="5" borderId="8" xfId="0" applyNumberFormat="1" applyFont="1" applyFill="1" applyBorder="1" applyAlignment="1" applyProtection="1">
      <alignment vertical="center" wrapText="1"/>
      <protection locked="0"/>
    </xf>
    <xf numFmtId="49" fontId="17" fillId="5" borderId="21" xfId="0" applyNumberFormat="1" applyFont="1" applyFill="1" applyBorder="1" applyAlignment="1" applyProtection="1">
      <alignment vertical="center" wrapText="1"/>
      <protection locked="0"/>
    </xf>
    <xf numFmtId="0" fontId="18" fillId="2" borderId="0" xfId="0" applyFont="1" applyFill="1"/>
    <xf numFmtId="0" fontId="18" fillId="0" borderId="0" xfId="0" applyFont="1"/>
    <xf numFmtId="49" fontId="18" fillId="5" borderId="19" xfId="0" applyNumberFormat="1" applyFont="1" applyFill="1" applyBorder="1" applyAlignment="1">
      <alignment horizontal="center" vertical="center" wrapText="1"/>
    </xf>
    <xf numFmtId="1" fontId="18" fillId="5" borderId="20" xfId="0" applyNumberFormat="1" applyFont="1" applyFill="1" applyBorder="1" applyAlignment="1">
      <alignment horizontal="center" vertical="center" wrapText="1"/>
    </xf>
    <xf numFmtId="49" fontId="18" fillId="5" borderId="8" xfId="0" applyNumberFormat="1" applyFont="1" applyFill="1" applyBorder="1" applyAlignment="1" applyProtection="1">
      <alignment horizontal="left" vertical="center" wrapText="1"/>
    </xf>
    <xf numFmtId="165" fontId="18" fillId="5" borderId="8" xfId="0" applyNumberFormat="1" applyFont="1" applyFill="1" applyBorder="1" applyAlignment="1" applyProtection="1">
      <alignment horizontal="center" vertical="center" wrapText="1"/>
    </xf>
    <xf numFmtId="165" fontId="18" fillId="0" borderId="8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8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8" xfId="0" applyNumberFormat="1" applyFont="1" applyFill="1" applyBorder="1" applyAlignment="1" applyProtection="1">
      <alignment horizontal="left" vertical="center" wrapText="1"/>
      <protection locked="0"/>
    </xf>
    <xf numFmtId="49" fontId="17" fillId="0" borderId="8" xfId="0" applyNumberFormat="1" applyFont="1" applyFill="1" applyBorder="1" applyAlignment="1" applyProtection="1">
      <alignment vertical="center" wrapText="1"/>
      <protection locked="0"/>
    </xf>
    <xf numFmtId="49" fontId="17" fillId="0" borderId="21" xfId="0" applyNumberFormat="1" applyFont="1" applyFill="1" applyBorder="1" applyAlignment="1" applyProtection="1">
      <alignment vertical="center" wrapText="1"/>
      <protection locked="0"/>
    </xf>
    <xf numFmtId="0" fontId="19" fillId="2" borderId="0" xfId="0" applyFont="1" applyFill="1"/>
    <xf numFmtId="49" fontId="18" fillId="5" borderId="22" xfId="0" applyNumberFormat="1" applyFont="1" applyFill="1" applyBorder="1" applyAlignment="1">
      <alignment horizontal="center" vertical="center" wrapText="1"/>
    </xf>
    <xf numFmtId="1" fontId="18" fillId="5" borderId="23" xfId="0" applyNumberFormat="1" applyFont="1" applyFill="1" applyBorder="1" applyAlignment="1">
      <alignment horizontal="center" vertical="center" wrapText="1"/>
    </xf>
    <xf numFmtId="49" fontId="18" fillId="5" borderId="24" xfId="0" applyNumberFormat="1" applyFont="1" applyFill="1" applyBorder="1" applyAlignment="1" applyProtection="1">
      <alignment horizontal="left" vertical="center" wrapText="1"/>
    </xf>
    <xf numFmtId="165" fontId="18" fillId="5" borderId="24" xfId="0" applyNumberFormat="1" applyFont="1" applyFill="1" applyBorder="1" applyAlignment="1" applyProtection="1">
      <alignment horizontal="center" vertical="center" wrapText="1"/>
    </xf>
    <xf numFmtId="165" fontId="18" fillId="0" borderId="24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1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24" xfId="0" applyNumberFormat="1" applyFont="1" applyFill="1" applyBorder="1" applyAlignment="1" applyProtection="1">
      <alignment horizontal="left" vertical="center" wrapText="1"/>
      <protection locked="0"/>
    </xf>
    <xf numFmtId="49" fontId="17" fillId="0" borderId="24" xfId="0" applyNumberFormat="1" applyFont="1" applyFill="1" applyBorder="1" applyAlignment="1" applyProtection="1">
      <alignment vertical="center" wrapText="1"/>
      <protection locked="0"/>
    </xf>
    <xf numFmtId="49" fontId="17" fillId="0" borderId="25" xfId="0" applyNumberFormat="1" applyFont="1" applyFill="1" applyBorder="1" applyAlignment="1" applyProtection="1">
      <alignment vertical="center" wrapText="1"/>
      <protection locked="0"/>
    </xf>
    <xf numFmtId="49" fontId="18" fillId="5" borderId="26" xfId="0" applyNumberFormat="1" applyFont="1" applyFill="1" applyBorder="1" applyAlignment="1">
      <alignment horizontal="center" vertical="center" wrapText="1"/>
    </xf>
    <xf numFmtId="1" fontId="18" fillId="5" borderId="27" xfId="0" applyNumberFormat="1" applyFont="1" applyFill="1" applyBorder="1" applyAlignment="1">
      <alignment horizontal="center" vertical="center" wrapText="1"/>
    </xf>
    <xf numFmtId="49" fontId="18" fillId="5" borderId="28" xfId="0" applyNumberFormat="1" applyFont="1" applyFill="1" applyBorder="1" applyAlignment="1" applyProtection="1">
      <alignment horizontal="left" vertical="center" wrapText="1"/>
    </xf>
    <xf numFmtId="165" fontId="18" fillId="5" borderId="28" xfId="0" applyNumberFormat="1" applyFont="1" applyFill="1" applyBorder="1" applyAlignment="1" applyProtection="1">
      <alignment horizontal="center" vertical="center" wrapText="1"/>
    </xf>
    <xf numFmtId="165" fontId="18" fillId="0" borderId="28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28" xfId="0" applyNumberFormat="1" applyFont="1" applyFill="1" applyBorder="1" applyAlignment="1" applyProtection="1">
      <alignment horizontal="left" vertical="center" wrapText="1"/>
      <protection locked="0"/>
    </xf>
    <xf numFmtId="49" fontId="17" fillId="0" borderId="28" xfId="0" applyNumberFormat="1" applyFont="1" applyFill="1" applyBorder="1" applyAlignment="1" applyProtection="1">
      <alignment vertical="center" wrapText="1"/>
      <protection locked="0"/>
    </xf>
    <xf numFmtId="49" fontId="17" fillId="0" borderId="29" xfId="0" applyNumberFormat="1" applyFont="1" applyFill="1" applyBorder="1" applyAlignment="1" applyProtection="1">
      <alignment vertical="center" wrapText="1"/>
      <protection locked="0"/>
    </xf>
    <xf numFmtId="49" fontId="18" fillId="5" borderId="30" xfId="0" applyNumberFormat="1" applyFont="1" applyFill="1" applyBorder="1" applyAlignment="1" applyProtection="1">
      <alignment horizontal="left" vertical="center" wrapText="1"/>
    </xf>
    <xf numFmtId="165" fontId="18" fillId="5" borderId="30" xfId="0" applyNumberFormat="1" applyFont="1" applyFill="1" applyBorder="1" applyAlignment="1" applyProtection="1">
      <alignment horizontal="center" vertical="center" wrapText="1"/>
    </xf>
    <xf numFmtId="165" fontId="18" fillId="0" borderId="30" xfId="0" applyNumberFormat="1" applyFont="1" applyFill="1" applyBorder="1" applyAlignment="1" applyProtection="1">
      <alignment horizontal="center" vertical="center" wrapText="1"/>
      <protection locked="0"/>
    </xf>
    <xf numFmtId="1" fontId="18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30" xfId="0" applyNumberFormat="1" applyFont="1" applyFill="1" applyBorder="1" applyAlignment="1" applyProtection="1">
      <alignment horizontal="left" vertical="center" wrapText="1"/>
      <protection locked="0"/>
    </xf>
    <xf numFmtId="49" fontId="17" fillId="0" borderId="30" xfId="0" applyNumberFormat="1" applyFont="1" applyFill="1" applyBorder="1" applyAlignment="1" applyProtection="1">
      <alignment vertical="center" wrapText="1"/>
      <protection locked="0"/>
    </xf>
    <xf numFmtId="49" fontId="1" fillId="3" borderId="19" xfId="0" applyNumberFormat="1" applyFont="1" applyFill="1" applyBorder="1"/>
    <xf numFmtId="49" fontId="20" fillId="3" borderId="8" xfId="0" applyNumberFormat="1" applyFont="1" applyFill="1" applyBorder="1" applyAlignment="1">
      <alignment horizontal="center" vertical="center" wrapText="1"/>
    </xf>
    <xf numFmtId="49" fontId="21" fillId="3" borderId="8" xfId="0" applyNumberFormat="1" applyFont="1" applyFill="1" applyBorder="1" applyAlignment="1">
      <alignment horizontal="left" vertical="center" wrapText="1"/>
    </xf>
    <xf numFmtId="49" fontId="21" fillId="3" borderId="8" xfId="0" applyNumberFormat="1" applyFont="1" applyFill="1" applyBorder="1" applyAlignment="1">
      <alignment horizontal="center" vertical="center" wrapText="1"/>
    </xf>
    <xf numFmtId="49" fontId="21" fillId="3" borderId="21" xfId="0" applyNumberFormat="1" applyFont="1" applyFill="1" applyBorder="1" applyAlignment="1">
      <alignment horizontal="left" vertical="center" wrapText="1"/>
    </xf>
    <xf numFmtId="49" fontId="12" fillId="5" borderId="31" xfId="0" applyNumberFormat="1" applyFont="1" applyFill="1" applyBorder="1" applyAlignment="1">
      <alignment horizontal="center" vertical="center" wrapText="1"/>
    </xf>
    <xf numFmtId="1" fontId="11" fillId="5" borderId="13" xfId="0" applyNumberFormat="1" applyFont="1" applyFill="1" applyBorder="1" applyAlignment="1">
      <alignment horizontal="center" vertical="center" wrapText="1"/>
    </xf>
    <xf numFmtId="49" fontId="16" fillId="5" borderId="13" xfId="0" applyNumberFormat="1" applyFont="1" applyFill="1" applyBorder="1" applyAlignment="1">
      <alignment horizontal="left" vertical="center" wrapText="1"/>
    </xf>
    <xf numFmtId="165" fontId="11" fillId="5" borderId="13" xfId="0" applyNumberFormat="1" applyFont="1" applyFill="1" applyBorder="1" applyAlignment="1" applyProtection="1">
      <alignment horizontal="center" vertical="center" wrapText="1"/>
    </xf>
    <xf numFmtId="165" fontId="11" fillId="5" borderId="13" xfId="0" applyNumberFormat="1" applyFont="1" applyFill="1" applyBorder="1" applyAlignment="1">
      <alignment horizontal="center" vertical="center" wrapText="1"/>
    </xf>
    <xf numFmtId="1" fontId="10" fillId="5" borderId="13" xfId="0" applyNumberFormat="1" applyFont="1" applyFill="1" applyBorder="1" applyAlignment="1">
      <alignment horizontal="center" vertical="center" wrapText="1"/>
    </xf>
    <xf numFmtId="165" fontId="10" fillId="5" borderId="12" xfId="0" applyNumberFormat="1" applyFont="1" applyFill="1" applyBorder="1" applyAlignment="1">
      <alignment horizontal="center" vertical="center" wrapText="1"/>
    </xf>
    <xf numFmtId="49" fontId="11" fillId="5" borderId="13" xfId="0" applyNumberFormat="1" applyFont="1" applyFill="1" applyBorder="1" applyAlignment="1">
      <alignment horizontal="left" vertical="center" wrapText="1"/>
    </xf>
    <xf numFmtId="49" fontId="17" fillId="5" borderId="13" xfId="0" applyNumberFormat="1" applyFont="1" applyFill="1" applyBorder="1" applyAlignment="1" applyProtection="1">
      <alignment vertical="center" wrapText="1"/>
      <protection locked="0"/>
    </xf>
    <xf numFmtId="49" fontId="17" fillId="5" borderId="14" xfId="0" applyNumberFormat="1" applyFont="1" applyFill="1" applyBorder="1" applyAlignment="1" applyProtection="1">
      <alignment vertical="center" wrapText="1"/>
      <protection locked="0"/>
    </xf>
    <xf numFmtId="49" fontId="12" fillId="2" borderId="0" xfId="0" applyNumberFormat="1" applyFont="1" applyFill="1" applyBorder="1" applyAlignment="1">
      <alignment horizontal="center" vertical="center" wrapText="1"/>
    </xf>
    <xf numFmtId="1" fontId="22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left" vertical="center" wrapText="1"/>
    </xf>
    <xf numFmtId="0" fontId="23" fillId="3" borderId="3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/>
    <xf numFmtId="49" fontId="23" fillId="5" borderId="32" xfId="0" applyNumberFormat="1" applyFont="1" applyFill="1" applyBorder="1" applyAlignment="1">
      <alignment horizontal="left" vertical="center" wrapText="1"/>
    </xf>
    <xf numFmtId="1" fontId="10" fillId="5" borderId="3" xfId="0" applyNumberFormat="1" applyFont="1" applyFill="1" applyBorder="1" applyAlignment="1">
      <alignment horizontal="center" vertical="center" wrapText="1"/>
    </xf>
    <xf numFmtId="49" fontId="23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23" fillId="0" borderId="3" xfId="0" applyNumberFormat="1" applyFont="1" applyFill="1" applyBorder="1" applyAlignment="1" applyProtection="1">
      <alignment vertical="center" wrapText="1"/>
      <protection locked="0"/>
    </xf>
    <xf numFmtId="49" fontId="23" fillId="0" borderId="5" xfId="0" applyNumberFormat="1" applyFont="1" applyFill="1" applyBorder="1" applyAlignment="1" applyProtection="1">
      <alignment vertical="center" wrapText="1"/>
      <protection locked="0"/>
    </xf>
    <xf numFmtId="49" fontId="23" fillId="5" borderId="31" xfId="0" applyNumberFormat="1" applyFont="1" applyFill="1" applyBorder="1" applyAlignment="1">
      <alignment horizontal="left" vertical="center" wrapText="1"/>
    </xf>
    <xf numFmtId="49" fontId="23" fillId="0" borderId="13" xfId="0" applyNumberFormat="1" applyFont="1" applyFill="1" applyBorder="1" applyAlignment="1" applyProtection="1">
      <alignment horizontal="left" vertical="center" wrapText="1"/>
      <protection locked="0"/>
    </xf>
    <xf numFmtId="49" fontId="23" fillId="0" borderId="13" xfId="0" applyNumberFormat="1" applyFont="1" applyFill="1" applyBorder="1" applyAlignment="1" applyProtection="1">
      <alignment vertical="center" wrapText="1"/>
      <protection locked="0"/>
    </xf>
    <xf numFmtId="49" fontId="23" fillId="0" borderId="33" xfId="0" applyNumberFormat="1" applyFont="1" applyFill="1" applyBorder="1" applyAlignment="1" applyProtection="1">
      <alignment vertical="center" wrapText="1"/>
      <protection locked="0"/>
    </xf>
    <xf numFmtId="49" fontId="12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1" fillId="0" borderId="0" xfId="0" applyNumberFormat="1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Alignment="1"/>
    <xf numFmtId="1" fontId="10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/>
    <xf numFmtId="49" fontId="1" fillId="0" borderId="0" xfId="0" applyNumberFormat="1" applyFont="1" applyFill="1"/>
    <xf numFmtId="0" fontId="1" fillId="0" borderId="8" xfId="1" applyFont="1" applyFill="1" applyBorder="1" applyAlignment="1">
      <alignment horizontal="left" vertical="center" wrapText="1"/>
    </xf>
    <xf numFmtId="49" fontId="18" fillId="5" borderId="7" xfId="0" applyNumberFormat="1" applyFont="1" applyFill="1" applyBorder="1" applyAlignment="1" applyProtection="1">
      <alignment horizontal="left" vertical="center" wrapText="1"/>
    </xf>
    <xf numFmtId="165" fontId="18" fillId="5" borderId="7" xfId="0" applyNumberFormat="1" applyFont="1" applyFill="1" applyBorder="1" applyAlignment="1" applyProtection="1">
      <alignment horizontal="center" vertical="center" wrapText="1"/>
    </xf>
    <xf numFmtId="1" fontId="1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17" fillId="0" borderId="7" xfId="0" applyNumberFormat="1" applyFont="1" applyFill="1" applyBorder="1" applyAlignment="1" applyProtection="1">
      <alignment vertical="center" wrapText="1"/>
      <protection locked="0"/>
    </xf>
    <xf numFmtId="0" fontId="1" fillId="0" borderId="34" xfId="1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50"/>
  <sheetViews>
    <sheetView showGridLines="0" tabSelected="1" topLeftCell="E7" zoomScale="70" zoomScaleNormal="70" workbookViewId="0">
      <pane xSplit="4" ySplit="4" topLeftCell="I11" activePane="bottomRight" state="frozen"/>
      <selection activeCell="E7" sqref="E7"/>
      <selection pane="topRight" activeCell="I7" sqref="I7"/>
      <selection pane="bottomLeft" activeCell="E11" sqref="E11"/>
      <selection pane="bottomRight" activeCell="N14" sqref="N14"/>
    </sheetView>
  </sheetViews>
  <sheetFormatPr defaultRowHeight="15" x14ac:dyDescent="0.25"/>
  <cols>
    <col min="1" max="4" width="0" hidden="1" customWidth="1"/>
    <col min="5" max="5" width="14.7109375" customWidth="1"/>
    <col min="6" max="6" width="13.7109375" customWidth="1"/>
    <col min="7" max="7" width="40.7109375" customWidth="1"/>
    <col min="8" max="8" width="24.7109375" customWidth="1"/>
    <col min="9" max="9" width="22.7109375" customWidth="1"/>
    <col min="10" max="10" width="24.7109375" customWidth="1"/>
    <col min="11" max="21" width="17.7109375" customWidth="1"/>
    <col min="22" max="22" width="14.7109375" customWidth="1"/>
    <col min="23" max="26" width="17.7109375" customWidth="1"/>
    <col min="27" max="28" width="15.7109375" customWidth="1"/>
    <col min="29" max="31" width="17.7109375" customWidth="1"/>
    <col min="32" max="33" width="16.7109375" customWidth="1"/>
    <col min="34" max="35" width="15.7109375" customWidth="1"/>
    <col min="36" max="36" width="13.7109375" customWidth="1"/>
    <col min="37" max="37" width="16.7109375" customWidth="1"/>
    <col min="38" max="38" width="17.7109375" customWidth="1"/>
    <col min="39" max="39" width="21.7109375" customWidth="1"/>
    <col min="40" max="40" width="29.7109375" customWidth="1"/>
    <col min="41" max="41" width="17.7109375" customWidth="1"/>
    <col min="42" max="42" width="31.7109375" customWidth="1"/>
    <col min="43" max="43" width="51.7109375" customWidth="1"/>
    <col min="44" max="44" width="1.7109375" customWidth="1"/>
  </cols>
  <sheetData>
    <row r="1" spans="1:44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2"/>
    </row>
    <row r="2" spans="1:44" ht="20.25" x14ac:dyDescent="0.3">
      <c r="A2" s="1"/>
      <c r="B2" s="1"/>
      <c r="C2" s="1"/>
      <c r="D2" s="1"/>
      <c r="E2" s="3" t="s">
        <v>0</v>
      </c>
      <c r="F2" s="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2"/>
    </row>
    <row r="3" spans="1:44" ht="18.75" x14ac:dyDescent="0.3">
      <c r="A3" s="5"/>
      <c r="B3" s="5"/>
      <c r="C3" s="5"/>
      <c r="D3" s="5"/>
      <c r="E3" s="6" t="s">
        <v>145</v>
      </c>
      <c r="F3" s="7"/>
      <c r="G3" s="8"/>
      <c r="H3" s="9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2"/>
    </row>
    <row r="4" spans="1:44" ht="18.75" x14ac:dyDescent="0.3">
      <c r="A4" s="5"/>
      <c r="B4" s="5"/>
      <c r="C4" s="5"/>
      <c r="D4" s="5"/>
      <c r="E4" s="6" t="s">
        <v>1</v>
      </c>
      <c r="F4" s="7"/>
      <c r="G4" s="10"/>
      <c r="H4" s="9" t="s">
        <v>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2"/>
    </row>
    <row r="5" spans="1:4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2"/>
    </row>
    <row r="6" spans="1:44" ht="23.25" thickBot="1" x14ac:dyDescent="0.35">
      <c r="A6" s="1"/>
      <c r="B6" s="1"/>
      <c r="C6" s="1"/>
      <c r="D6" s="1"/>
      <c r="E6" s="1"/>
      <c r="F6" s="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2"/>
    </row>
    <row r="7" spans="1:44" ht="15.75" x14ac:dyDescent="0.25">
      <c r="A7" s="12"/>
      <c r="B7" s="13"/>
      <c r="C7" s="13"/>
      <c r="D7" s="13"/>
      <c r="E7" s="146" t="s">
        <v>3</v>
      </c>
      <c r="F7" s="149" t="s">
        <v>4</v>
      </c>
      <c r="G7" s="152" t="s">
        <v>5</v>
      </c>
      <c r="H7" s="137" t="s">
        <v>6</v>
      </c>
      <c r="I7" s="137"/>
      <c r="J7" s="137"/>
      <c r="K7" s="137"/>
      <c r="L7" s="137"/>
      <c r="M7" s="137" t="s">
        <v>7</v>
      </c>
      <c r="N7" s="137"/>
      <c r="O7" s="137"/>
      <c r="P7" s="137"/>
      <c r="Q7" s="137"/>
      <c r="R7" s="137" t="s">
        <v>8</v>
      </c>
      <c r="S7" s="137"/>
      <c r="T7" s="137"/>
      <c r="U7" s="137"/>
      <c r="V7" s="137"/>
      <c r="W7" s="137" t="s">
        <v>9</v>
      </c>
      <c r="X7" s="137"/>
      <c r="Y7" s="137"/>
      <c r="Z7" s="137"/>
      <c r="AA7" s="137"/>
      <c r="AB7" s="139" t="s">
        <v>10</v>
      </c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40"/>
      <c r="AQ7" s="141" t="s">
        <v>11</v>
      </c>
      <c r="AR7" s="14"/>
    </row>
    <row r="8" spans="1:44" ht="15.75" x14ac:dyDescent="0.25">
      <c r="A8" s="15"/>
      <c r="B8" s="1"/>
      <c r="C8" s="1"/>
      <c r="D8" s="1"/>
      <c r="E8" s="147"/>
      <c r="F8" s="150"/>
      <c r="G8" s="153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 t="s">
        <v>12</v>
      </c>
      <c r="AC8" s="138"/>
      <c r="AD8" s="138"/>
      <c r="AE8" s="138"/>
      <c r="AF8" s="143" t="s">
        <v>13</v>
      </c>
      <c r="AG8" s="143"/>
      <c r="AH8" s="143"/>
      <c r="AI8" s="143"/>
      <c r="AJ8" s="143"/>
      <c r="AK8" s="143" t="s">
        <v>14</v>
      </c>
      <c r="AL8" s="143"/>
      <c r="AM8" s="143"/>
      <c r="AN8" s="143"/>
      <c r="AO8" s="143"/>
      <c r="AP8" s="144" t="s">
        <v>15</v>
      </c>
      <c r="AQ8" s="142"/>
      <c r="AR8" s="2"/>
    </row>
    <row r="9" spans="1:44" ht="63" x14ac:dyDescent="0.25">
      <c r="A9" s="15"/>
      <c r="B9" s="1"/>
      <c r="C9" s="1"/>
      <c r="D9" s="1"/>
      <c r="E9" s="147"/>
      <c r="F9" s="150"/>
      <c r="G9" s="153"/>
      <c r="H9" s="16" t="s">
        <v>16</v>
      </c>
      <c r="I9" s="16" t="s">
        <v>17</v>
      </c>
      <c r="J9" s="16" t="s">
        <v>18</v>
      </c>
      <c r="K9" s="16" t="s">
        <v>19</v>
      </c>
      <c r="L9" s="16" t="s">
        <v>20</v>
      </c>
      <c r="M9" s="16" t="s">
        <v>16</v>
      </c>
      <c r="N9" s="16" t="s">
        <v>17</v>
      </c>
      <c r="O9" s="16" t="s">
        <v>18</v>
      </c>
      <c r="P9" s="16" t="s">
        <v>19</v>
      </c>
      <c r="Q9" s="16" t="s">
        <v>20</v>
      </c>
      <c r="R9" s="16" t="s">
        <v>16</v>
      </c>
      <c r="S9" s="16" t="s">
        <v>17</v>
      </c>
      <c r="T9" s="16" t="s">
        <v>18</v>
      </c>
      <c r="U9" s="16" t="s">
        <v>19</v>
      </c>
      <c r="V9" s="16" t="s">
        <v>20</v>
      </c>
      <c r="W9" s="16" t="s">
        <v>16</v>
      </c>
      <c r="X9" s="16" t="s">
        <v>17</v>
      </c>
      <c r="Y9" s="16" t="s">
        <v>18</v>
      </c>
      <c r="Z9" s="16" t="s">
        <v>19</v>
      </c>
      <c r="AA9" s="16" t="s">
        <v>20</v>
      </c>
      <c r="AB9" s="17" t="s">
        <v>21</v>
      </c>
      <c r="AC9" s="18" t="s">
        <v>22</v>
      </c>
      <c r="AD9" s="18" t="s">
        <v>23</v>
      </c>
      <c r="AE9" s="18" t="s">
        <v>24</v>
      </c>
      <c r="AF9" s="17" t="s">
        <v>21</v>
      </c>
      <c r="AG9" s="18" t="s">
        <v>25</v>
      </c>
      <c r="AH9" s="18" t="s">
        <v>26</v>
      </c>
      <c r="AI9" s="18" t="s">
        <v>27</v>
      </c>
      <c r="AJ9" s="18" t="s">
        <v>28</v>
      </c>
      <c r="AK9" s="17" t="s">
        <v>21</v>
      </c>
      <c r="AL9" s="18" t="s">
        <v>25</v>
      </c>
      <c r="AM9" s="17" t="s">
        <v>29</v>
      </c>
      <c r="AN9" s="17" t="s">
        <v>30</v>
      </c>
      <c r="AO9" s="18" t="s">
        <v>31</v>
      </c>
      <c r="AP9" s="145"/>
      <c r="AQ9" s="142"/>
      <c r="AR9" s="2"/>
    </row>
    <row r="10" spans="1:44" ht="16.5" thickBot="1" x14ac:dyDescent="0.3">
      <c r="A10" s="15"/>
      <c r="B10" s="1"/>
      <c r="C10" s="1"/>
      <c r="D10" s="1"/>
      <c r="E10" s="148"/>
      <c r="F10" s="151"/>
      <c r="G10" s="154"/>
      <c r="H10" s="19" t="s">
        <v>32</v>
      </c>
      <c r="I10" s="19" t="s">
        <v>33</v>
      </c>
      <c r="J10" s="19" t="s">
        <v>34</v>
      </c>
      <c r="K10" s="19" t="s">
        <v>35</v>
      </c>
      <c r="L10" s="19" t="s">
        <v>36</v>
      </c>
      <c r="M10" s="19" t="s">
        <v>37</v>
      </c>
      <c r="N10" s="19" t="s">
        <v>38</v>
      </c>
      <c r="O10" s="19" t="s">
        <v>39</v>
      </c>
      <c r="P10" s="19" t="s">
        <v>40</v>
      </c>
      <c r="Q10" s="19" t="s">
        <v>41</v>
      </c>
      <c r="R10" s="19" t="s">
        <v>42</v>
      </c>
      <c r="S10" s="19" t="s">
        <v>43</v>
      </c>
      <c r="T10" s="19" t="s">
        <v>44</v>
      </c>
      <c r="U10" s="19" t="s">
        <v>45</v>
      </c>
      <c r="V10" s="19" t="s">
        <v>46</v>
      </c>
      <c r="W10" s="19" t="s">
        <v>47</v>
      </c>
      <c r="X10" s="19" t="s">
        <v>48</v>
      </c>
      <c r="Y10" s="19" t="s">
        <v>49</v>
      </c>
      <c r="Z10" s="19" t="s">
        <v>50</v>
      </c>
      <c r="AA10" s="19" t="s">
        <v>51</v>
      </c>
      <c r="AB10" s="19" t="s">
        <v>52</v>
      </c>
      <c r="AC10" s="19" t="s">
        <v>53</v>
      </c>
      <c r="AD10" s="19" t="s">
        <v>54</v>
      </c>
      <c r="AE10" s="19" t="s">
        <v>55</v>
      </c>
      <c r="AF10" s="19" t="s">
        <v>56</v>
      </c>
      <c r="AG10" s="19" t="s">
        <v>57</v>
      </c>
      <c r="AH10" s="19" t="s">
        <v>58</v>
      </c>
      <c r="AI10" s="19" t="s">
        <v>59</v>
      </c>
      <c r="AJ10" s="19" t="s">
        <v>60</v>
      </c>
      <c r="AK10" s="19" t="s">
        <v>61</v>
      </c>
      <c r="AL10" s="19" t="s">
        <v>62</v>
      </c>
      <c r="AM10" s="19" t="s">
        <v>63</v>
      </c>
      <c r="AN10" s="19" t="s">
        <v>64</v>
      </c>
      <c r="AO10" s="19" t="s">
        <v>65</v>
      </c>
      <c r="AP10" s="19" t="s">
        <v>66</v>
      </c>
      <c r="AQ10" s="20" t="s">
        <v>67</v>
      </c>
      <c r="AR10" s="2"/>
    </row>
    <row r="11" spans="1:44" ht="18.75" x14ac:dyDescent="0.25">
      <c r="A11" s="15"/>
      <c r="B11" s="1"/>
      <c r="C11" s="1"/>
      <c r="D11" s="1"/>
      <c r="E11" s="21"/>
      <c r="F11" s="22">
        <v>999</v>
      </c>
      <c r="G11" s="23" t="s">
        <v>68</v>
      </c>
      <c r="H11" s="24">
        <f t="shared" ref="H11:AA11" si="0">H12+H26</f>
        <v>22.081000000000003</v>
      </c>
      <c r="I11" s="25">
        <f t="shared" si="0"/>
        <v>0.39600000000000002</v>
      </c>
      <c r="J11" s="25">
        <f t="shared" si="0"/>
        <v>7.7690000000000001</v>
      </c>
      <c r="K11" s="25">
        <f t="shared" si="0"/>
        <v>13.689</v>
      </c>
      <c r="L11" s="25">
        <f t="shared" si="0"/>
        <v>0.22699999999999998</v>
      </c>
      <c r="M11" s="24">
        <f t="shared" si="0"/>
        <v>31.930654169999997</v>
      </c>
      <c r="N11" s="25">
        <f t="shared" si="0"/>
        <v>2.3799591500000004</v>
      </c>
      <c r="O11" s="25">
        <f t="shared" si="0"/>
        <v>13.47504464</v>
      </c>
      <c r="P11" s="25">
        <f t="shared" si="0"/>
        <v>5.8797319300000002</v>
      </c>
      <c r="Q11" s="25">
        <f t="shared" si="0"/>
        <v>10.195918450000001</v>
      </c>
      <c r="R11" s="24">
        <f t="shared" si="0"/>
        <v>9.8496541699999973</v>
      </c>
      <c r="S11" s="24">
        <f t="shared" si="0"/>
        <v>1.9839591500000002</v>
      </c>
      <c r="T11" s="24">
        <f t="shared" si="0"/>
        <v>5.70604464</v>
      </c>
      <c r="U11" s="24">
        <f t="shared" si="0"/>
        <v>-7.8092680699999999</v>
      </c>
      <c r="V11" s="24">
        <f t="shared" si="0"/>
        <v>9.9689184500000003</v>
      </c>
      <c r="W11" s="24">
        <f t="shared" si="0"/>
        <v>63.320409030000008</v>
      </c>
      <c r="X11" s="25">
        <f t="shared" si="0"/>
        <v>2.2999999999999998</v>
      </c>
      <c r="Y11" s="25">
        <f t="shared" si="0"/>
        <v>44.408119999999997</v>
      </c>
      <c r="Z11" s="25">
        <f t="shared" si="0"/>
        <v>5.8797319300000002</v>
      </c>
      <c r="AA11" s="25">
        <f t="shared" si="0"/>
        <v>10.732557099999999</v>
      </c>
      <c r="AB11" s="26"/>
      <c r="AC11" s="26"/>
      <c r="AD11" s="25">
        <v>0</v>
      </c>
      <c r="AE11" s="25">
        <v>0</v>
      </c>
      <c r="AF11" s="26"/>
      <c r="AG11" s="26"/>
      <c r="AH11" s="26">
        <v>21</v>
      </c>
      <c r="AI11" s="27"/>
      <c r="AJ11" s="25">
        <v>12.07</v>
      </c>
      <c r="AK11" s="26"/>
      <c r="AL11" s="26"/>
      <c r="AM11" s="28"/>
      <c r="AN11" s="28"/>
      <c r="AO11" s="25">
        <v>30.577000000000002</v>
      </c>
      <c r="AP11" s="28"/>
      <c r="AQ11" s="29"/>
      <c r="AR11" s="2"/>
    </row>
    <row r="12" spans="1:44" ht="37.5" x14ac:dyDescent="0.25">
      <c r="A12" s="15"/>
      <c r="B12" s="1"/>
      <c r="C12" s="1"/>
      <c r="D12" s="1"/>
      <c r="E12" s="30" t="s">
        <v>69</v>
      </c>
      <c r="F12" s="31">
        <v>1000</v>
      </c>
      <c r="G12" s="32" t="s">
        <v>70</v>
      </c>
      <c r="H12" s="33">
        <f t="shared" ref="H12:AA12" si="1">H13+H19</f>
        <v>22.081000000000003</v>
      </c>
      <c r="I12" s="34">
        <f t="shared" si="1"/>
        <v>0.39600000000000002</v>
      </c>
      <c r="J12" s="34">
        <f t="shared" si="1"/>
        <v>7.7690000000000001</v>
      </c>
      <c r="K12" s="34">
        <f t="shared" si="1"/>
        <v>13.689</v>
      </c>
      <c r="L12" s="34">
        <f t="shared" si="1"/>
        <v>0.22699999999999998</v>
      </c>
      <c r="M12" s="33">
        <f t="shared" si="1"/>
        <v>12.875429110000001</v>
      </c>
      <c r="N12" s="34">
        <f t="shared" si="1"/>
        <v>0.36749999999999999</v>
      </c>
      <c r="O12" s="34">
        <f t="shared" si="1"/>
        <v>2.9403646399999999</v>
      </c>
      <c r="P12" s="34">
        <f t="shared" si="1"/>
        <v>1.41441193</v>
      </c>
      <c r="Q12" s="34">
        <f t="shared" si="1"/>
        <v>8.1531525400000007</v>
      </c>
      <c r="R12" s="33">
        <f t="shared" si="1"/>
        <v>-9.2055708900000006</v>
      </c>
      <c r="S12" s="33">
        <f t="shared" si="1"/>
        <v>-2.8500000000000025E-2</v>
      </c>
      <c r="T12" s="33">
        <f t="shared" si="1"/>
        <v>-4.8286353599999998</v>
      </c>
      <c r="U12" s="33">
        <f t="shared" si="1"/>
        <v>-12.27458807</v>
      </c>
      <c r="V12" s="33">
        <f t="shared" si="1"/>
        <v>7.9261525400000004</v>
      </c>
      <c r="W12" s="33">
        <f t="shared" si="1"/>
        <v>9.8720390499999997</v>
      </c>
      <c r="X12" s="34">
        <f t="shared" si="1"/>
        <v>0</v>
      </c>
      <c r="Y12" s="34">
        <f t="shared" si="1"/>
        <v>0</v>
      </c>
      <c r="Z12" s="34">
        <f t="shared" si="1"/>
        <v>1.41441193</v>
      </c>
      <c r="AA12" s="34">
        <f t="shared" si="1"/>
        <v>8.4576271199999997</v>
      </c>
      <c r="AB12" s="35"/>
      <c r="AC12" s="35"/>
      <c r="AD12" s="25">
        <v>0</v>
      </c>
      <c r="AE12" s="25">
        <v>0</v>
      </c>
      <c r="AF12" s="35"/>
      <c r="AG12" s="35"/>
      <c r="AH12" s="35">
        <v>11</v>
      </c>
      <c r="AI12" s="36"/>
      <c r="AJ12" s="25">
        <v>2.9699999999999998</v>
      </c>
      <c r="AK12" s="35"/>
      <c r="AL12" s="35"/>
      <c r="AM12" s="37"/>
      <c r="AN12" s="37"/>
      <c r="AO12" s="25">
        <v>3.617</v>
      </c>
      <c r="AP12" s="37"/>
      <c r="AQ12" s="38"/>
      <c r="AR12" s="2"/>
    </row>
    <row r="13" spans="1:44" ht="31.5" x14ac:dyDescent="0.25">
      <c r="A13" s="15"/>
      <c r="B13" s="1"/>
      <c r="C13" s="1"/>
      <c r="D13" s="1"/>
      <c r="E13" s="39" t="s">
        <v>71</v>
      </c>
      <c r="F13" s="40">
        <v>1100</v>
      </c>
      <c r="G13" s="41" t="s">
        <v>72</v>
      </c>
      <c r="H13" s="42">
        <f t="shared" ref="H13:AA13" si="2">SUM(H14:H15)</f>
        <v>12.427000000000001</v>
      </c>
      <c r="I13" s="43">
        <f t="shared" si="2"/>
        <v>0</v>
      </c>
      <c r="J13" s="43">
        <f t="shared" si="2"/>
        <v>3.6520000000000001</v>
      </c>
      <c r="K13" s="43">
        <f t="shared" si="2"/>
        <v>8.7750000000000004</v>
      </c>
      <c r="L13" s="43">
        <f t="shared" si="2"/>
        <v>0</v>
      </c>
      <c r="M13" s="42">
        <f t="shared" si="2"/>
        <v>0</v>
      </c>
      <c r="N13" s="43">
        <f t="shared" si="2"/>
        <v>0</v>
      </c>
      <c r="O13" s="43">
        <f t="shared" si="2"/>
        <v>0</v>
      </c>
      <c r="P13" s="43">
        <f t="shared" si="2"/>
        <v>0</v>
      </c>
      <c r="Q13" s="43">
        <f t="shared" si="2"/>
        <v>0</v>
      </c>
      <c r="R13" s="42">
        <f t="shared" si="2"/>
        <v>-12.427000000000001</v>
      </c>
      <c r="S13" s="42">
        <f t="shared" si="2"/>
        <v>0</v>
      </c>
      <c r="T13" s="42">
        <f t="shared" si="2"/>
        <v>-3.6520000000000001</v>
      </c>
      <c r="U13" s="42">
        <f t="shared" si="2"/>
        <v>-8.7750000000000004</v>
      </c>
      <c r="V13" s="42">
        <f t="shared" si="2"/>
        <v>0</v>
      </c>
      <c r="W13" s="42">
        <f t="shared" si="2"/>
        <v>0</v>
      </c>
      <c r="X13" s="43">
        <f t="shared" si="2"/>
        <v>0</v>
      </c>
      <c r="Y13" s="43">
        <f t="shared" si="2"/>
        <v>0</v>
      </c>
      <c r="Z13" s="43">
        <f t="shared" si="2"/>
        <v>0</v>
      </c>
      <c r="AA13" s="43">
        <f t="shared" si="2"/>
        <v>0</v>
      </c>
      <c r="AB13" s="35"/>
      <c r="AC13" s="44"/>
      <c r="AD13" s="25">
        <v>0</v>
      </c>
      <c r="AE13" s="25">
        <v>0</v>
      </c>
      <c r="AF13" s="35"/>
      <c r="AG13" s="44"/>
      <c r="AH13" s="44">
        <v>8</v>
      </c>
      <c r="AI13" s="45"/>
      <c r="AJ13" s="25">
        <v>1.93</v>
      </c>
      <c r="AK13" s="35"/>
      <c r="AL13" s="44"/>
      <c r="AM13" s="46"/>
      <c r="AN13" s="46"/>
      <c r="AO13" s="25">
        <v>0.72</v>
      </c>
      <c r="AP13" s="46"/>
      <c r="AQ13" s="47"/>
      <c r="AR13" s="2"/>
    </row>
    <row r="14" spans="1:44" ht="47.25" x14ac:dyDescent="0.25">
      <c r="A14" s="48"/>
      <c r="B14" s="49"/>
      <c r="C14" s="49"/>
      <c r="D14" s="49"/>
      <c r="E14" s="61" t="s">
        <v>74</v>
      </c>
      <c r="F14" s="62">
        <v>110000006</v>
      </c>
      <c r="G14" s="63" t="s">
        <v>75</v>
      </c>
      <c r="H14" s="64">
        <f t="shared" ref="H14:H15" si="3">SUM(I14:L14)</f>
        <v>0.254</v>
      </c>
      <c r="I14" s="65"/>
      <c r="J14" s="65"/>
      <c r="K14" s="65">
        <v>0.254</v>
      </c>
      <c r="L14" s="65"/>
      <c r="M14" s="64">
        <v>0</v>
      </c>
      <c r="N14" s="65"/>
      <c r="O14" s="65"/>
      <c r="P14" s="65"/>
      <c r="Q14" s="65"/>
      <c r="R14" s="64">
        <f>SUM(S14:V14)</f>
        <v>-0.254</v>
      </c>
      <c r="S14" s="64">
        <f>N14-I14</f>
        <v>0</v>
      </c>
      <c r="T14" s="64">
        <f t="shared" ref="T14:T15" si="4">-O14-J14</f>
        <v>0</v>
      </c>
      <c r="U14" s="64">
        <f t="shared" ref="U14:U15" si="5">P14-K14</f>
        <v>-0.254</v>
      </c>
      <c r="V14" s="64">
        <f t="shared" ref="V14:V15" si="6">Q14-L14</f>
        <v>0</v>
      </c>
      <c r="W14" s="64">
        <f t="shared" ref="W14:W15" si="7">SUM(X14:AA14)</f>
        <v>0</v>
      </c>
      <c r="X14" s="65"/>
      <c r="Y14" s="65"/>
      <c r="Z14" s="65"/>
      <c r="AA14" s="65"/>
      <c r="AB14" s="66"/>
      <c r="AC14" s="66"/>
      <c r="AD14" s="67"/>
      <c r="AE14" s="67"/>
      <c r="AF14" s="66"/>
      <c r="AG14" s="66"/>
      <c r="AH14" s="66"/>
      <c r="AI14" s="68" t="s">
        <v>73</v>
      </c>
      <c r="AJ14" s="67"/>
      <c r="AK14" s="66"/>
      <c r="AL14" s="66"/>
      <c r="AM14" s="69" t="s">
        <v>73</v>
      </c>
      <c r="AN14" s="69" t="s">
        <v>73</v>
      </c>
      <c r="AO14" s="67"/>
      <c r="AP14" s="69" t="s">
        <v>73</v>
      </c>
      <c r="AQ14" s="70" t="s">
        <v>73</v>
      </c>
      <c r="AR14" s="60"/>
    </row>
    <row r="15" spans="1:44" ht="63" x14ac:dyDescent="0.25">
      <c r="A15" s="48"/>
      <c r="B15" s="49"/>
      <c r="C15" s="49"/>
      <c r="D15" s="49"/>
      <c r="E15" s="71" t="s">
        <v>76</v>
      </c>
      <c r="F15" s="72">
        <v>110000007</v>
      </c>
      <c r="G15" s="73" t="s">
        <v>77</v>
      </c>
      <c r="H15" s="74">
        <f t="shared" si="3"/>
        <v>12.173000000000002</v>
      </c>
      <c r="I15" s="75"/>
      <c r="J15" s="75">
        <v>3.6520000000000001</v>
      </c>
      <c r="K15" s="75">
        <v>8.5210000000000008</v>
      </c>
      <c r="L15" s="75"/>
      <c r="M15" s="74">
        <v>0</v>
      </c>
      <c r="N15" s="75"/>
      <c r="O15" s="75"/>
      <c r="P15" s="75"/>
      <c r="Q15" s="75"/>
      <c r="R15" s="74">
        <f t="shared" ref="R14:R15" si="8">SUM(S15:V15)</f>
        <v>-12.173000000000002</v>
      </c>
      <c r="S15" s="74">
        <f t="shared" ref="S14:S15" si="9">N15-I15</f>
        <v>0</v>
      </c>
      <c r="T15" s="74">
        <f t="shared" si="4"/>
        <v>-3.6520000000000001</v>
      </c>
      <c r="U15" s="74">
        <f t="shared" si="5"/>
        <v>-8.5210000000000008</v>
      </c>
      <c r="V15" s="74">
        <f t="shared" si="6"/>
        <v>0</v>
      </c>
      <c r="W15" s="74">
        <f t="shared" si="7"/>
        <v>0</v>
      </c>
      <c r="X15" s="75"/>
      <c r="Y15" s="75"/>
      <c r="Z15" s="75"/>
      <c r="AA15" s="75"/>
      <c r="AB15" s="76"/>
      <c r="AC15" s="76"/>
      <c r="AD15" s="75"/>
      <c r="AE15" s="75"/>
      <c r="AF15" s="76"/>
      <c r="AG15" s="76"/>
      <c r="AH15" s="76"/>
      <c r="AI15" s="77" t="s">
        <v>73</v>
      </c>
      <c r="AJ15" s="75"/>
      <c r="AK15" s="76"/>
      <c r="AL15" s="76"/>
      <c r="AM15" s="78" t="s">
        <v>73</v>
      </c>
      <c r="AN15" s="78" t="s">
        <v>73</v>
      </c>
      <c r="AO15" s="75"/>
      <c r="AP15" s="78" t="s">
        <v>73</v>
      </c>
      <c r="AQ15" s="79" t="s">
        <v>73</v>
      </c>
      <c r="AR15" s="60"/>
    </row>
    <row r="16" spans="1:44" ht="31.5" x14ac:dyDescent="0.25">
      <c r="A16" s="48"/>
      <c r="B16" s="49"/>
      <c r="C16" s="49"/>
      <c r="D16" s="49"/>
      <c r="E16" s="39" t="s">
        <v>78</v>
      </c>
      <c r="F16" s="40">
        <v>1200</v>
      </c>
      <c r="G16" s="41" t="s">
        <v>79</v>
      </c>
      <c r="H16" s="42"/>
      <c r="I16" s="43"/>
      <c r="J16" s="43"/>
      <c r="K16" s="43"/>
      <c r="L16" s="43"/>
      <c r="M16" s="42"/>
      <c r="N16" s="43"/>
      <c r="O16" s="43"/>
      <c r="P16" s="43"/>
      <c r="Q16" s="43"/>
      <c r="R16" s="42"/>
      <c r="S16" s="42"/>
      <c r="T16" s="42"/>
      <c r="U16" s="42"/>
      <c r="V16" s="42"/>
      <c r="W16" s="42"/>
      <c r="X16" s="43"/>
      <c r="Y16" s="43"/>
      <c r="Z16" s="43"/>
      <c r="AA16" s="43"/>
      <c r="AB16" s="35"/>
      <c r="AC16" s="44"/>
      <c r="AD16" s="25"/>
      <c r="AE16" s="25"/>
      <c r="AF16" s="35"/>
      <c r="AG16" s="44"/>
      <c r="AH16" s="44"/>
      <c r="AI16" s="45"/>
      <c r="AJ16" s="25"/>
      <c r="AK16" s="35"/>
      <c r="AL16" s="44"/>
      <c r="AM16" s="46"/>
      <c r="AN16" s="46"/>
      <c r="AO16" s="25"/>
      <c r="AP16" s="46"/>
      <c r="AQ16" s="47"/>
      <c r="AR16" s="60"/>
    </row>
    <row r="17" spans="1:44" ht="31.5" x14ac:dyDescent="0.25">
      <c r="A17" s="15"/>
      <c r="B17" s="1"/>
      <c r="C17" s="1"/>
      <c r="D17" s="1"/>
      <c r="E17" s="39" t="s">
        <v>80</v>
      </c>
      <c r="F17" s="40">
        <v>1300</v>
      </c>
      <c r="G17" s="41" t="s">
        <v>81</v>
      </c>
      <c r="H17" s="42"/>
      <c r="I17" s="43"/>
      <c r="J17" s="43"/>
      <c r="K17" s="43"/>
      <c r="L17" s="43"/>
      <c r="M17" s="42"/>
      <c r="N17" s="43"/>
      <c r="O17" s="43"/>
      <c r="P17" s="43"/>
      <c r="Q17" s="43"/>
      <c r="R17" s="42"/>
      <c r="S17" s="42"/>
      <c r="T17" s="42"/>
      <c r="U17" s="42"/>
      <c r="V17" s="42"/>
      <c r="W17" s="42"/>
      <c r="X17" s="43"/>
      <c r="Y17" s="43"/>
      <c r="Z17" s="43"/>
      <c r="AA17" s="43"/>
      <c r="AB17" s="35"/>
      <c r="AC17" s="44"/>
      <c r="AD17" s="25"/>
      <c r="AE17" s="25"/>
      <c r="AF17" s="35"/>
      <c r="AG17" s="44"/>
      <c r="AH17" s="44"/>
      <c r="AI17" s="45"/>
      <c r="AJ17" s="25"/>
      <c r="AK17" s="35"/>
      <c r="AL17" s="44"/>
      <c r="AM17" s="46"/>
      <c r="AN17" s="46"/>
      <c r="AO17" s="25"/>
      <c r="AP17" s="46"/>
      <c r="AQ17" s="47"/>
      <c r="AR17" s="2"/>
    </row>
    <row r="18" spans="1:44" ht="47.25" x14ac:dyDescent="0.25">
      <c r="A18" s="15"/>
      <c r="B18" s="1"/>
      <c r="C18" s="1"/>
      <c r="D18" s="1"/>
      <c r="E18" s="39" t="s">
        <v>82</v>
      </c>
      <c r="F18" s="40">
        <v>1400</v>
      </c>
      <c r="G18" s="41" t="s">
        <v>83</v>
      </c>
      <c r="H18" s="42"/>
      <c r="I18" s="43"/>
      <c r="J18" s="43"/>
      <c r="K18" s="43"/>
      <c r="L18" s="43"/>
      <c r="M18" s="42"/>
      <c r="N18" s="43"/>
      <c r="O18" s="43"/>
      <c r="P18" s="43"/>
      <c r="Q18" s="43"/>
      <c r="R18" s="42"/>
      <c r="S18" s="42"/>
      <c r="T18" s="42"/>
      <c r="U18" s="42"/>
      <c r="V18" s="42"/>
      <c r="W18" s="42"/>
      <c r="X18" s="43"/>
      <c r="Y18" s="43"/>
      <c r="Z18" s="43"/>
      <c r="AA18" s="43"/>
      <c r="AB18" s="35"/>
      <c r="AC18" s="44"/>
      <c r="AD18" s="25"/>
      <c r="AE18" s="25"/>
      <c r="AF18" s="35"/>
      <c r="AG18" s="44"/>
      <c r="AH18" s="44"/>
      <c r="AI18" s="45"/>
      <c r="AJ18" s="25"/>
      <c r="AK18" s="35"/>
      <c r="AL18" s="44"/>
      <c r="AM18" s="46"/>
      <c r="AN18" s="46"/>
      <c r="AO18" s="25"/>
      <c r="AP18" s="46"/>
      <c r="AQ18" s="47"/>
      <c r="AR18" s="2"/>
    </row>
    <row r="19" spans="1:44" ht="15.75" x14ac:dyDescent="0.25">
      <c r="A19" s="15"/>
      <c r="B19" s="1"/>
      <c r="C19" s="1"/>
      <c r="D19" s="1"/>
      <c r="E19" s="39" t="s">
        <v>84</v>
      </c>
      <c r="F19" s="40">
        <v>1500</v>
      </c>
      <c r="G19" s="41" t="s">
        <v>85</v>
      </c>
      <c r="H19" s="42">
        <f t="shared" ref="H19:AA19" si="10">SUM(H20:H25)</f>
        <v>9.6539999999999999</v>
      </c>
      <c r="I19" s="43">
        <f t="shared" si="10"/>
        <v>0.39600000000000002</v>
      </c>
      <c r="J19" s="43">
        <f t="shared" si="10"/>
        <v>4.117</v>
      </c>
      <c r="K19" s="43">
        <f t="shared" si="10"/>
        <v>4.9139999999999997</v>
      </c>
      <c r="L19" s="43">
        <f t="shared" si="10"/>
        <v>0.22699999999999998</v>
      </c>
      <c r="M19" s="42">
        <f t="shared" si="10"/>
        <v>12.875429110000001</v>
      </c>
      <c r="N19" s="43">
        <f t="shared" si="10"/>
        <v>0.36749999999999999</v>
      </c>
      <c r="O19" s="43">
        <f t="shared" si="10"/>
        <v>2.9403646399999999</v>
      </c>
      <c r="P19" s="43">
        <f t="shared" si="10"/>
        <v>1.41441193</v>
      </c>
      <c r="Q19" s="43">
        <f t="shared" si="10"/>
        <v>8.1531525400000007</v>
      </c>
      <c r="R19" s="42">
        <f t="shared" si="10"/>
        <v>3.2214291100000008</v>
      </c>
      <c r="S19" s="42">
        <f t="shared" si="10"/>
        <v>-2.8500000000000025E-2</v>
      </c>
      <c r="T19" s="42">
        <f t="shared" si="10"/>
        <v>-1.1766353600000001</v>
      </c>
      <c r="U19" s="42">
        <f t="shared" si="10"/>
        <v>-3.4995880699999997</v>
      </c>
      <c r="V19" s="42">
        <f t="shared" si="10"/>
        <v>7.9261525400000004</v>
      </c>
      <c r="W19" s="42">
        <f t="shared" si="10"/>
        <v>9.8720390499999997</v>
      </c>
      <c r="X19" s="43">
        <f t="shared" si="10"/>
        <v>0</v>
      </c>
      <c r="Y19" s="43">
        <f t="shared" si="10"/>
        <v>0</v>
      </c>
      <c r="Z19" s="43">
        <f t="shared" si="10"/>
        <v>1.41441193</v>
      </c>
      <c r="AA19" s="43">
        <f t="shared" si="10"/>
        <v>8.4576271199999997</v>
      </c>
      <c r="AB19" s="35"/>
      <c r="AC19" s="44"/>
      <c r="AD19" s="25"/>
      <c r="AE19" s="25">
        <f>SUM(AE20:AE25)</f>
        <v>0</v>
      </c>
      <c r="AF19" s="35"/>
      <c r="AG19" s="44"/>
      <c r="AH19" s="44">
        <f>SUM(AH20:AH25)</f>
        <v>4</v>
      </c>
      <c r="AI19" s="45"/>
      <c r="AJ19" s="25">
        <f>SUM(AJ20:AJ25)</f>
        <v>2.8</v>
      </c>
      <c r="AK19" s="35"/>
      <c r="AL19" s="44"/>
      <c r="AM19" s="46"/>
      <c r="AN19" s="46"/>
      <c r="AO19" s="25">
        <f>SUM(AO20:AO25)</f>
        <v>4.4340000000000002</v>
      </c>
      <c r="AP19" s="46"/>
      <c r="AQ19" s="47"/>
      <c r="AR19" s="2"/>
    </row>
    <row r="20" spans="1:44" ht="126" x14ac:dyDescent="0.25">
      <c r="A20" s="15"/>
      <c r="B20" s="1"/>
      <c r="C20" s="1"/>
      <c r="D20" s="1"/>
      <c r="E20" s="50" t="s">
        <v>86</v>
      </c>
      <c r="F20" s="51">
        <v>150000001</v>
      </c>
      <c r="G20" s="52" t="s">
        <v>87</v>
      </c>
      <c r="H20" s="53">
        <f>SUM(I20:L20)</f>
        <v>5.6869999999999994</v>
      </c>
      <c r="I20" s="54"/>
      <c r="J20" s="54">
        <v>2.7679999999999998</v>
      </c>
      <c r="K20" s="54">
        <v>2.7719999999999998</v>
      </c>
      <c r="L20" s="54">
        <v>0.14699999999999999</v>
      </c>
      <c r="M20" s="53">
        <f>SUM(N20:Q20)</f>
        <v>0</v>
      </c>
      <c r="N20" s="54"/>
      <c r="O20" s="54"/>
      <c r="P20" s="54"/>
      <c r="Q20" s="54"/>
      <c r="R20" s="53">
        <f>SUM(S20:V20)</f>
        <v>-5.6869999999999994</v>
      </c>
      <c r="S20" s="53">
        <f t="shared" ref="S20:V21" si="11">N20-I20</f>
        <v>0</v>
      </c>
      <c r="T20" s="53">
        <f t="shared" si="11"/>
        <v>-2.7679999999999998</v>
      </c>
      <c r="U20" s="53">
        <f t="shared" si="11"/>
        <v>-2.7719999999999998</v>
      </c>
      <c r="V20" s="53">
        <f t="shared" si="11"/>
        <v>-0.14699999999999999</v>
      </c>
      <c r="W20" s="53">
        <f>SUM(X20:AA20)</f>
        <v>0</v>
      </c>
      <c r="X20" s="54"/>
      <c r="Y20" s="54"/>
      <c r="Z20" s="54"/>
      <c r="AA20" s="54"/>
      <c r="AB20" s="55"/>
      <c r="AC20" s="55"/>
      <c r="AD20" s="56"/>
      <c r="AE20" s="56"/>
      <c r="AF20" s="55"/>
      <c r="AG20" s="55"/>
      <c r="AH20" s="55"/>
      <c r="AI20" s="57" t="s">
        <v>73</v>
      </c>
      <c r="AJ20" s="56"/>
      <c r="AK20" s="55">
        <v>2018</v>
      </c>
      <c r="AL20" s="55">
        <v>20</v>
      </c>
      <c r="AM20" s="58" t="s">
        <v>73</v>
      </c>
      <c r="AN20" s="58" t="s">
        <v>88</v>
      </c>
      <c r="AO20" s="56">
        <v>2.2810000000000001</v>
      </c>
      <c r="AP20" s="58" t="s">
        <v>73</v>
      </c>
      <c r="AQ20" s="59" t="s">
        <v>73</v>
      </c>
      <c r="AR20" s="2"/>
    </row>
    <row r="21" spans="1:44" ht="94.5" x14ac:dyDescent="0.25">
      <c r="A21" s="15"/>
      <c r="B21" s="1"/>
      <c r="C21" s="1"/>
      <c r="D21" s="1"/>
      <c r="E21" s="50" t="s">
        <v>89</v>
      </c>
      <c r="F21" s="51"/>
      <c r="G21" s="52" t="s">
        <v>141</v>
      </c>
      <c r="H21" s="53">
        <f>SUM(I21:L21)</f>
        <v>3.9670000000000001</v>
      </c>
      <c r="I21" s="54">
        <v>0.39600000000000002</v>
      </c>
      <c r="J21" s="54">
        <v>1.349</v>
      </c>
      <c r="K21" s="54">
        <v>2.1419999999999999</v>
      </c>
      <c r="L21" s="54">
        <v>0.08</v>
      </c>
      <c r="M21" s="53">
        <f>SUM(N21:Q21)</f>
        <v>0</v>
      </c>
      <c r="N21" s="54"/>
      <c r="O21" s="54"/>
      <c r="P21" s="54"/>
      <c r="Q21" s="54"/>
      <c r="R21" s="53">
        <f>SUM(S21:V21)</f>
        <v>-3.9670000000000001</v>
      </c>
      <c r="S21" s="53">
        <f t="shared" si="11"/>
        <v>-0.39600000000000002</v>
      </c>
      <c r="T21" s="53">
        <f t="shared" si="11"/>
        <v>-1.349</v>
      </c>
      <c r="U21" s="53">
        <f t="shared" si="11"/>
        <v>-2.1419999999999999</v>
      </c>
      <c r="V21" s="53">
        <f t="shared" si="11"/>
        <v>-0.08</v>
      </c>
      <c r="W21" s="53">
        <f>SUM(X21:AA21)</f>
        <v>0</v>
      </c>
      <c r="X21" s="54"/>
      <c r="Y21" s="54"/>
      <c r="Z21" s="54"/>
      <c r="AA21" s="54"/>
      <c r="AB21" s="55"/>
      <c r="AC21" s="55"/>
      <c r="AD21" s="56"/>
      <c r="AE21" s="56"/>
      <c r="AF21" s="55"/>
      <c r="AG21" s="55"/>
      <c r="AH21" s="55"/>
      <c r="AI21" s="57"/>
      <c r="AJ21" s="56"/>
      <c r="AK21" s="55">
        <v>2019</v>
      </c>
      <c r="AL21" s="55">
        <v>10</v>
      </c>
      <c r="AM21" s="58"/>
      <c r="AN21" s="58" t="s">
        <v>142</v>
      </c>
      <c r="AO21" s="56">
        <v>2.153</v>
      </c>
      <c r="AP21" s="58"/>
      <c r="AQ21" s="59"/>
      <c r="AR21" s="2"/>
    </row>
    <row r="22" spans="1:44" ht="78.75" x14ac:dyDescent="0.25">
      <c r="A22" s="48"/>
      <c r="B22" s="49"/>
      <c r="C22" s="49"/>
      <c r="D22" s="49"/>
      <c r="E22" s="50" t="s">
        <v>90</v>
      </c>
      <c r="F22" s="62">
        <v>150000005</v>
      </c>
      <c r="G22" s="52" t="s">
        <v>123</v>
      </c>
      <c r="H22" s="53">
        <f t="shared" ref="H22:H23" si="12">SUM(I22:L22)</f>
        <v>0</v>
      </c>
      <c r="I22" s="54">
        <v>0</v>
      </c>
      <c r="J22" s="54">
        <v>0</v>
      </c>
      <c r="K22" s="54">
        <v>0</v>
      </c>
      <c r="L22" s="54">
        <v>0</v>
      </c>
      <c r="M22" s="53">
        <f t="shared" ref="M22:M25" si="13">SUM(N22:Q22)</f>
        <v>0</v>
      </c>
      <c r="N22" s="54"/>
      <c r="O22" s="54"/>
      <c r="P22" s="54"/>
      <c r="Q22" s="54"/>
      <c r="R22" s="53">
        <f t="shared" ref="R22:R23" si="14">SUM(S22:V22)</f>
        <v>0</v>
      </c>
      <c r="S22" s="53">
        <f t="shared" ref="S22:S24" si="15">N22-I22</f>
        <v>0</v>
      </c>
      <c r="T22" s="53">
        <f t="shared" ref="T22:T24" si="16">O22-J22</f>
        <v>0</v>
      </c>
      <c r="U22" s="53">
        <f t="shared" ref="U22:U24" si="17">P22-K22</f>
        <v>0</v>
      </c>
      <c r="V22" s="53">
        <f t="shared" ref="V22:V24" si="18">Q22-L22</f>
        <v>0</v>
      </c>
      <c r="W22" s="53">
        <f t="shared" ref="W22:W25" si="19">SUM(X22:AA22)</f>
        <v>0</v>
      </c>
      <c r="X22" s="54"/>
      <c r="Y22" s="54"/>
      <c r="Z22" s="54"/>
      <c r="AA22" s="54"/>
      <c r="AB22" s="55"/>
      <c r="AC22" s="55"/>
      <c r="AD22" s="54"/>
      <c r="AE22" s="54"/>
      <c r="AF22" s="55">
        <v>2019</v>
      </c>
      <c r="AG22" s="55">
        <v>25</v>
      </c>
      <c r="AH22" s="55">
        <v>2</v>
      </c>
      <c r="AI22" s="57" t="s">
        <v>143</v>
      </c>
      <c r="AJ22" s="54">
        <v>2</v>
      </c>
      <c r="AK22" s="55"/>
      <c r="AL22" s="55"/>
      <c r="AM22" s="58"/>
      <c r="AN22" s="58"/>
      <c r="AO22" s="54"/>
      <c r="AP22" s="58"/>
      <c r="AQ22" s="58"/>
      <c r="AR22" s="60"/>
    </row>
    <row r="23" spans="1:44" ht="110.25" x14ac:dyDescent="0.25">
      <c r="A23" s="48"/>
      <c r="B23" s="49"/>
      <c r="C23" s="49"/>
      <c r="D23" s="49"/>
      <c r="E23" s="50" t="s">
        <v>91</v>
      </c>
      <c r="F23" s="62">
        <v>150000006</v>
      </c>
      <c r="G23" s="52" t="s">
        <v>124</v>
      </c>
      <c r="H23" s="53">
        <f t="shared" si="12"/>
        <v>0</v>
      </c>
      <c r="I23" s="54">
        <v>0</v>
      </c>
      <c r="J23" s="54">
        <v>0</v>
      </c>
      <c r="K23" s="54">
        <v>0</v>
      </c>
      <c r="L23" s="54">
        <v>0</v>
      </c>
      <c r="M23" s="53">
        <f t="shared" si="13"/>
        <v>3.30786464</v>
      </c>
      <c r="N23" s="54">
        <f>367500/1000000</f>
        <v>0.36749999999999999</v>
      </c>
      <c r="O23" s="54">
        <f>2.94036464</f>
        <v>2.9403646399999999</v>
      </c>
      <c r="P23" s="54"/>
      <c r="Q23" s="54"/>
      <c r="R23" s="53">
        <f t="shared" si="14"/>
        <v>3.30786464</v>
      </c>
      <c r="S23" s="53">
        <f t="shared" si="15"/>
        <v>0.36749999999999999</v>
      </c>
      <c r="T23" s="53">
        <f t="shared" si="16"/>
        <v>2.9403646399999999</v>
      </c>
      <c r="U23" s="53">
        <f t="shared" si="17"/>
        <v>0</v>
      </c>
      <c r="V23" s="53">
        <f t="shared" si="18"/>
        <v>0</v>
      </c>
      <c r="W23" s="53">
        <f>SUM(X23:AA23)</f>
        <v>0</v>
      </c>
      <c r="X23" s="54"/>
      <c r="Y23" s="54"/>
      <c r="Z23" s="54"/>
      <c r="AA23" s="54"/>
      <c r="AB23" s="55"/>
      <c r="AC23" s="55"/>
      <c r="AD23" s="54"/>
      <c r="AE23" s="54"/>
      <c r="AF23" s="55">
        <v>2019</v>
      </c>
      <c r="AG23" s="55">
        <v>25</v>
      </c>
      <c r="AH23" s="55">
        <v>2</v>
      </c>
      <c r="AI23" s="57" t="s">
        <v>107</v>
      </c>
      <c r="AJ23" s="54">
        <v>0.8</v>
      </c>
      <c r="AK23" s="55"/>
      <c r="AL23" s="55"/>
      <c r="AM23" s="58"/>
      <c r="AN23" s="58"/>
      <c r="AO23" s="54"/>
      <c r="AP23" s="58"/>
      <c r="AQ23" s="58"/>
      <c r="AR23" s="60"/>
    </row>
    <row r="24" spans="1:44" ht="63" x14ac:dyDescent="0.25">
      <c r="A24" s="48"/>
      <c r="B24" s="49"/>
      <c r="C24" s="49"/>
      <c r="D24" s="49"/>
      <c r="E24" s="50" t="s">
        <v>92</v>
      </c>
      <c r="F24" s="62">
        <v>150000007</v>
      </c>
      <c r="G24" s="80" t="s">
        <v>93</v>
      </c>
      <c r="H24" s="81">
        <f t="shared" ref="H24:H25" si="20">SUM(I24:L24)</f>
        <v>0</v>
      </c>
      <c r="I24" s="82"/>
      <c r="J24" s="82"/>
      <c r="K24" s="82"/>
      <c r="L24" s="82"/>
      <c r="M24" s="81">
        <f t="shared" si="13"/>
        <v>1.41441193</v>
      </c>
      <c r="N24" s="82"/>
      <c r="O24" s="82"/>
      <c r="P24" s="54">
        <f>0.16120885+0.2587596+0.85090348+0.14354</f>
        <v>1.41441193</v>
      </c>
      <c r="Q24" s="82"/>
      <c r="R24" s="81">
        <f t="shared" ref="R24" si="21">SUM(S24:V24)</f>
        <v>1.41441193</v>
      </c>
      <c r="S24" s="81">
        <f t="shared" si="15"/>
        <v>0</v>
      </c>
      <c r="T24" s="81">
        <f t="shared" si="16"/>
        <v>0</v>
      </c>
      <c r="U24" s="81">
        <f t="shared" si="17"/>
        <v>1.41441193</v>
      </c>
      <c r="V24" s="81">
        <f t="shared" si="18"/>
        <v>0</v>
      </c>
      <c r="W24" s="81">
        <f>SUM(X24:AA24)</f>
        <v>1.41441193</v>
      </c>
      <c r="X24" s="82"/>
      <c r="Y24" s="82"/>
      <c r="Z24" s="82">
        <f>0.16120885+(0.2587596+0.85090348)+0.14354</f>
        <v>1.41441193</v>
      </c>
      <c r="AA24" s="82"/>
      <c r="AB24" s="83"/>
      <c r="AC24" s="83"/>
      <c r="AD24" s="82"/>
      <c r="AE24" s="82"/>
      <c r="AF24" s="83"/>
      <c r="AG24" s="83"/>
      <c r="AH24" s="83"/>
      <c r="AI24" s="84" t="s">
        <v>73</v>
      </c>
      <c r="AJ24" s="82"/>
      <c r="AK24" s="83"/>
      <c r="AL24" s="83"/>
      <c r="AM24" s="85" t="s">
        <v>73</v>
      </c>
      <c r="AN24" s="85" t="s">
        <v>73</v>
      </c>
      <c r="AO24" s="82"/>
      <c r="AP24" s="85" t="s">
        <v>73</v>
      </c>
      <c r="AQ24" s="130" t="s">
        <v>146</v>
      </c>
      <c r="AR24" s="60"/>
    </row>
    <row r="25" spans="1:44" ht="15.75" x14ac:dyDescent="0.25">
      <c r="A25" s="48"/>
      <c r="B25" s="49"/>
      <c r="C25" s="49"/>
      <c r="D25" s="49"/>
      <c r="E25" s="50" t="s">
        <v>94</v>
      </c>
      <c r="F25" s="62">
        <v>150000008</v>
      </c>
      <c r="G25" s="131" t="s">
        <v>140</v>
      </c>
      <c r="H25" s="132">
        <f t="shared" si="20"/>
        <v>0</v>
      </c>
      <c r="I25" s="67"/>
      <c r="J25" s="67"/>
      <c r="K25" s="67"/>
      <c r="L25" s="67"/>
      <c r="M25" s="132">
        <f t="shared" si="13"/>
        <v>8.1531525400000007</v>
      </c>
      <c r="N25" s="67"/>
      <c r="O25" s="67"/>
      <c r="P25" s="54"/>
      <c r="Q25" s="54">
        <f>8.15315254</f>
        <v>8.1531525400000007</v>
      </c>
      <c r="R25" s="132">
        <f t="shared" ref="R25" si="22">SUM(S25:V25)</f>
        <v>8.1531525400000007</v>
      </c>
      <c r="S25" s="132">
        <f t="shared" ref="S25" si="23">N25-I25</f>
        <v>0</v>
      </c>
      <c r="T25" s="132">
        <f t="shared" ref="T25" si="24">O25-J25</f>
        <v>0</v>
      </c>
      <c r="U25" s="132">
        <f t="shared" ref="U25" si="25">P25-K25</f>
        <v>0</v>
      </c>
      <c r="V25" s="132">
        <f t="shared" ref="V25" si="26">Q25-L25</f>
        <v>8.1531525400000007</v>
      </c>
      <c r="W25" s="132">
        <f t="shared" si="19"/>
        <v>8.4576271199999997</v>
      </c>
      <c r="X25" s="67"/>
      <c r="Y25" s="67"/>
      <c r="Z25" s="54"/>
      <c r="AA25" s="67">
        <f>8.45762712</f>
        <v>8.4576271199999997</v>
      </c>
      <c r="AB25" s="133"/>
      <c r="AC25" s="133"/>
      <c r="AD25" s="67"/>
      <c r="AE25" s="67"/>
      <c r="AF25" s="133"/>
      <c r="AG25" s="133"/>
      <c r="AH25" s="133"/>
      <c r="AI25" s="134"/>
      <c r="AJ25" s="67"/>
      <c r="AK25" s="133"/>
      <c r="AL25" s="133"/>
      <c r="AM25" s="135"/>
      <c r="AN25" s="135"/>
      <c r="AO25" s="67"/>
      <c r="AP25" s="135"/>
      <c r="AQ25" s="136" t="s">
        <v>144</v>
      </c>
      <c r="AR25" s="60"/>
    </row>
    <row r="26" spans="1:44" ht="20.25" x14ac:dyDescent="0.25">
      <c r="A26" s="48"/>
      <c r="B26" s="49"/>
      <c r="C26" s="49"/>
      <c r="D26" s="49"/>
      <c r="E26" s="30" t="s">
        <v>95</v>
      </c>
      <c r="F26" s="31">
        <v>2000</v>
      </c>
      <c r="G26" s="32" t="s">
        <v>96</v>
      </c>
      <c r="H26" s="42">
        <f>H27+H28</f>
        <v>0</v>
      </c>
      <c r="I26" s="43">
        <f t="shared" ref="I26:AA26" si="27">I27+I28</f>
        <v>0</v>
      </c>
      <c r="J26" s="43">
        <f t="shared" si="27"/>
        <v>0</v>
      </c>
      <c r="K26" s="43">
        <f t="shared" si="27"/>
        <v>0</v>
      </c>
      <c r="L26" s="43">
        <f t="shared" si="27"/>
        <v>0</v>
      </c>
      <c r="M26" s="42">
        <f t="shared" si="27"/>
        <v>19.055225059999998</v>
      </c>
      <c r="N26" s="43">
        <f t="shared" si="27"/>
        <v>2.0124591500000002</v>
      </c>
      <c r="O26" s="43">
        <f t="shared" si="27"/>
        <v>10.53468</v>
      </c>
      <c r="P26" s="43">
        <f t="shared" si="27"/>
        <v>4.4653200000000002</v>
      </c>
      <c r="Q26" s="43">
        <f t="shared" si="27"/>
        <v>2.04276591</v>
      </c>
      <c r="R26" s="42">
        <f t="shared" si="27"/>
        <v>19.055225059999998</v>
      </c>
      <c r="S26" s="42">
        <f t="shared" si="27"/>
        <v>2.0124591500000002</v>
      </c>
      <c r="T26" s="42">
        <f t="shared" si="27"/>
        <v>10.53468</v>
      </c>
      <c r="U26" s="42">
        <f t="shared" si="27"/>
        <v>4.4653200000000002</v>
      </c>
      <c r="V26" s="42">
        <f t="shared" si="27"/>
        <v>2.04276591</v>
      </c>
      <c r="W26" s="42">
        <f t="shared" si="27"/>
        <v>53.44836998000001</v>
      </c>
      <c r="X26" s="43">
        <f t="shared" si="27"/>
        <v>2.2999999999999998</v>
      </c>
      <c r="Y26" s="43">
        <f t="shared" si="27"/>
        <v>44.408119999999997</v>
      </c>
      <c r="Z26" s="43">
        <f t="shared" si="27"/>
        <v>4.4653200000000002</v>
      </c>
      <c r="AA26" s="43">
        <f t="shared" si="27"/>
        <v>2.27492998</v>
      </c>
      <c r="AB26" s="35"/>
      <c r="AC26" s="44"/>
      <c r="AD26" s="25">
        <v>0</v>
      </c>
      <c r="AE26" s="25">
        <v>0</v>
      </c>
      <c r="AF26" s="35"/>
      <c r="AG26" s="44"/>
      <c r="AH26" s="44">
        <v>10</v>
      </c>
      <c r="AI26" s="45"/>
      <c r="AJ26" s="25">
        <v>9.1</v>
      </c>
      <c r="AK26" s="35"/>
      <c r="AL26" s="44"/>
      <c r="AM26" s="46"/>
      <c r="AN26" s="46"/>
      <c r="AO26" s="25">
        <v>26.96</v>
      </c>
      <c r="AP26" s="46"/>
      <c r="AQ26" s="47"/>
      <c r="AR26" s="60"/>
    </row>
    <row r="27" spans="1:44" ht="31.5" x14ac:dyDescent="0.25">
      <c r="A27" s="48"/>
      <c r="B27" s="49"/>
      <c r="C27" s="49"/>
      <c r="D27" s="49"/>
      <c r="E27" s="39" t="s">
        <v>97</v>
      </c>
      <c r="F27" s="40">
        <v>2100</v>
      </c>
      <c r="G27" s="41" t="s">
        <v>72</v>
      </c>
      <c r="H27" s="42"/>
      <c r="I27" s="43"/>
      <c r="J27" s="43"/>
      <c r="K27" s="43"/>
      <c r="L27" s="43"/>
      <c r="M27" s="42"/>
      <c r="N27" s="43"/>
      <c r="O27" s="43"/>
      <c r="P27" s="43"/>
      <c r="Q27" s="43"/>
      <c r="R27" s="42"/>
      <c r="S27" s="42"/>
      <c r="T27" s="42"/>
      <c r="U27" s="42"/>
      <c r="V27" s="42"/>
      <c r="W27" s="42"/>
      <c r="X27" s="43"/>
      <c r="Y27" s="43"/>
      <c r="Z27" s="43"/>
      <c r="AA27" s="43"/>
      <c r="AB27" s="35"/>
      <c r="AC27" s="44"/>
      <c r="AD27" s="25"/>
      <c r="AE27" s="25"/>
      <c r="AF27" s="35"/>
      <c r="AG27" s="44"/>
      <c r="AH27" s="44"/>
      <c r="AI27" s="45"/>
      <c r="AJ27" s="25"/>
      <c r="AK27" s="35"/>
      <c r="AL27" s="44"/>
      <c r="AM27" s="46"/>
      <c r="AN27" s="46"/>
      <c r="AO27" s="25"/>
      <c r="AP27" s="46"/>
      <c r="AQ27" s="47"/>
      <c r="AR27" s="60"/>
    </row>
    <row r="28" spans="1:44" ht="15.75" x14ac:dyDescent="0.25">
      <c r="A28" s="48"/>
      <c r="B28" s="49"/>
      <c r="C28" s="49"/>
      <c r="D28" s="49"/>
      <c r="E28" s="39" t="s">
        <v>98</v>
      </c>
      <c r="F28" s="44">
        <v>2200</v>
      </c>
      <c r="G28" s="41" t="s">
        <v>99</v>
      </c>
      <c r="H28" s="42">
        <f t="shared" ref="H28:L28" si="28">SUM(H29:H33)</f>
        <v>0</v>
      </c>
      <c r="I28" s="43">
        <f t="shared" si="28"/>
        <v>0</v>
      </c>
      <c r="J28" s="43">
        <f t="shared" si="28"/>
        <v>0</v>
      </c>
      <c r="K28" s="43">
        <f t="shared" si="28"/>
        <v>0</v>
      </c>
      <c r="L28" s="43">
        <f t="shared" si="28"/>
        <v>0</v>
      </c>
      <c r="M28" s="42">
        <f>SUM(M29:M37)</f>
        <v>19.055225059999998</v>
      </c>
      <c r="N28" s="43">
        <f t="shared" ref="N28:AA28" si="29">SUM(N29:N37)</f>
        <v>2.0124591500000002</v>
      </c>
      <c r="O28" s="43">
        <f t="shared" si="29"/>
        <v>10.53468</v>
      </c>
      <c r="P28" s="43">
        <f t="shared" si="29"/>
        <v>4.4653200000000002</v>
      </c>
      <c r="Q28" s="43">
        <f t="shared" si="29"/>
        <v>2.04276591</v>
      </c>
      <c r="R28" s="42">
        <f t="shared" si="29"/>
        <v>19.055225059999998</v>
      </c>
      <c r="S28" s="42">
        <f t="shared" si="29"/>
        <v>2.0124591500000002</v>
      </c>
      <c r="T28" s="42">
        <f t="shared" si="29"/>
        <v>10.53468</v>
      </c>
      <c r="U28" s="42">
        <f t="shared" si="29"/>
        <v>4.4653200000000002</v>
      </c>
      <c r="V28" s="42">
        <f t="shared" si="29"/>
        <v>2.04276591</v>
      </c>
      <c r="W28" s="42">
        <f t="shared" si="29"/>
        <v>53.44836998000001</v>
      </c>
      <c r="X28" s="43">
        <f t="shared" si="29"/>
        <v>2.2999999999999998</v>
      </c>
      <c r="Y28" s="43">
        <f t="shared" si="29"/>
        <v>44.408119999999997</v>
      </c>
      <c r="Z28" s="43">
        <f t="shared" si="29"/>
        <v>4.4653200000000002</v>
      </c>
      <c r="AA28" s="43">
        <f t="shared" si="29"/>
        <v>2.27492998</v>
      </c>
      <c r="AB28" s="35"/>
      <c r="AC28" s="44"/>
      <c r="AD28" s="25">
        <v>0</v>
      </c>
      <c r="AE28" s="25">
        <v>0</v>
      </c>
      <c r="AF28" s="35"/>
      <c r="AG28" s="44"/>
      <c r="AH28" s="44">
        <v>10</v>
      </c>
      <c r="AI28" s="45"/>
      <c r="AJ28" s="25">
        <v>9.1</v>
      </c>
      <c r="AK28" s="35"/>
      <c r="AL28" s="44"/>
      <c r="AM28" s="46"/>
      <c r="AN28" s="46"/>
      <c r="AO28" s="25">
        <v>26.96</v>
      </c>
      <c r="AP28" s="46"/>
      <c r="AQ28" s="47"/>
      <c r="AR28" s="60"/>
    </row>
    <row r="29" spans="1:44" ht="25.5" x14ac:dyDescent="0.25">
      <c r="A29" s="15"/>
      <c r="B29" s="1"/>
      <c r="C29" s="1"/>
      <c r="D29" s="1"/>
      <c r="E29" s="50" t="s">
        <v>100</v>
      </c>
      <c r="F29" s="51">
        <v>220000001</v>
      </c>
      <c r="G29" s="52" t="s">
        <v>101</v>
      </c>
      <c r="H29" s="53">
        <f>SUM(I29:L29)</f>
        <v>0</v>
      </c>
      <c r="I29" s="54"/>
      <c r="J29" s="54"/>
      <c r="K29" s="54"/>
      <c r="L29" s="54"/>
      <c r="M29" s="53">
        <f>SUM(N29:Q29)</f>
        <v>15</v>
      </c>
      <c r="N29" s="54"/>
      <c r="O29" s="54">
        <v>10.53468</v>
      </c>
      <c r="P29" s="54">
        <v>4.4653200000000002</v>
      </c>
      <c r="Q29" s="54"/>
      <c r="R29" s="53">
        <f>SUM(S29:V29)</f>
        <v>15</v>
      </c>
      <c r="S29" s="53">
        <f t="shared" ref="S29:S35" si="30">N29-I29</f>
        <v>0</v>
      </c>
      <c r="T29" s="53">
        <f t="shared" ref="T29:T36" si="31">O29-J29</f>
        <v>10.53468</v>
      </c>
      <c r="U29" s="53">
        <f t="shared" ref="U29:U36" si="32">P29-K29</f>
        <v>4.4653200000000002</v>
      </c>
      <c r="V29" s="53">
        <f t="shared" ref="V29:V36" si="33">Q29-L29</f>
        <v>0</v>
      </c>
      <c r="W29" s="53">
        <f>SUM(X29:AA29)</f>
        <v>49.105604069999998</v>
      </c>
      <c r="X29" s="54"/>
      <c r="Y29" s="54">
        <f>37.634*1.18</f>
        <v>44.408119999999997</v>
      </c>
      <c r="Z29" s="54">
        <v>4.4653200000000002</v>
      </c>
      <c r="AA29" s="54">
        <v>0.23216407</v>
      </c>
      <c r="AB29" s="55"/>
      <c r="AC29" s="55"/>
      <c r="AD29" s="56"/>
      <c r="AE29" s="56"/>
      <c r="AF29" s="55">
        <v>2017</v>
      </c>
      <c r="AG29" s="55">
        <v>25</v>
      </c>
      <c r="AH29" s="55">
        <v>2</v>
      </c>
      <c r="AI29" s="57" t="s">
        <v>102</v>
      </c>
      <c r="AJ29" s="56">
        <v>5</v>
      </c>
      <c r="AK29" s="55">
        <v>2017</v>
      </c>
      <c r="AL29" s="55">
        <v>20</v>
      </c>
      <c r="AM29" s="58" t="s">
        <v>73</v>
      </c>
      <c r="AN29" s="58" t="s">
        <v>103</v>
      </c>
      <c r="AO29" s="56">
        <v>13.82</v>
      </c>
      <c r="AP29" s="58" t="s">
        <v>73</v>
      </c>
      <c r="AQ29" s="59" t="s">
        <v>73</v>
      </c>
      <c r="AR29" s="2"/>
    </row>
    <row r="30" spans="1:44" ht="47.25" x14ac:dyDescent="0.25">
      <c r="A30" s="15"/>
      <c r="B30" s="1"/>
      <c r="C30" s="1"/>
      <c r="D30" s="1"/>
      <c r="E30" s="50" t="s">
        <v>104</v>
      </c>
      <c r="F30" s="51">
        <v>220000002</v>
      </c>
      <c r="G30" s="52" t="s">
        <v>106</v>
      </c>
      <c r="H30" s="53">
        <f>SUM(I30:L30)</f>
        <v>0</v>
      </c>
      <c r="I30" s="54"/>
      <c r="J30" s="54"/>
      <c r="K30" s="54"/>
      <c r="L30" s="54"/>
      <c r="M30" s="53">
        <f>SUM(N30:Q30)</f>
        <v>0</v>
      </c>
      <c r="N30" s="54"/>
      <c r="O30" s="54"/>
      <c r="P30" s="54"/>
      <c r="Q30" s="54"/>
      <c r="R30" s="53">
        <f>SUM(S30:V30)</f>
        <v>0</v>
      </c>
      <c r="S30" s="53">
        <f t="shared" si="30"/>
        <v>0</v>
      </c>
      <c r="T30" s="53">
        <f t="shared" si="31"/>
        <v>0</v>
      </c>
      <c r="U30" s="53">
        <f t="shared" si="32"/>
        <v>0</v>
      </c>
      <c r="V30" s="53">
        <f t="shared" si="33"/>
        <v>0</v>
      </c>
      <c r="W30" s="53">
        <f>SUM(X30:AA30)</f>
        <v>0</v>
      </c>
      <c r="X30" s="54"/>
      <c r="Y30" s="54"/>
      <c r="Z30" s="54"/>
      <c r="AA30" s="54"/>
      <c r="AB30" s="55"/>
      <c r="AC30" s="55"/>
      <c r="AD30" s="56"/>
      <c r="AE30" s="56"/>
      <c r="AF30" s="55">
        <v>2017</v>
      </c>
      <c r="AG30" s="55">
        <v>25</v>
      </c>
      <c r="AH30" s="55">
        <v>4</v>
      </c>
      <c r="AI30" s="57" t="s">
        <v>107</v>
      </c>
      <c r="AJ30" s="56">
        <v>1.6</v>
      </c>
      <c r="AK30" s="55">
        <v>2017</v>
      </c>
      <c r="AL30" s="55">
        <v>20</v>
      </c>
      <c r="AM30" s="58" t="s">
        <v>73</v>
      </c>
      <c r="AN30" s="58" t="s">
        <v>108</v>
      </c>
      <c r="AO30" s="56">
        <v>3</v>
      </c>
      <c r="AP30" s="58" t="s">
        <v>73</v>
      </c>
      <c r="AQ30" s="59" t="s">
        <v>73</v>
      </c>
      <c r="AR30" s="2"/>
    </row>
    <row r="31" spans="1:44" ht="47.25" x14ac:dyDescent="0.25">
      <c r="A31" s="48"/>
      <c r="B31" s="49"/>
      <c r="C31" s="49"/>
      <c r="D31" s="49"/>
      <c r="E31" s="50" t="s">
        <v>105</v>
      </c>
      <c r="F31" s="51">
        <v>220000003</v>
      </c>
      <c r="G31" s="52" t="s">
        <v>125</v>
      </c>
      <c r="H31" s="53">
        <f t="shared" ref="H31:H37" si="34">SUM(I31:L31)</f>
        <v>0</v>
      </c>
      <c r="I31" s="54"/>
      <c r="J31" s="54"/>
      <c r="K31" s="54"/>
      <c r="L31" s="54"/>
      <c r="M31" s="53">
        <f t="shared" ref="M31:M37" si="35">SUM(N31:Q31)</f>
        <v>0.64093356999999995</v>
      </c>
      <c r="N31" s="54"/>
      <c r="O31" s="54"/>
      <c r="P31" s="54"/>
      <c r="Q31" s="54">
        <f>232026.16/1000000+0.21867658+0.19023083</f>
        <v>0.64093356999999995</v>
      </c>
      <c r="R31" s="53">
        <f t="shared" ref="R31:R37" si="36">SUM(S31:V31)</f>
        <v>0.64093356999999995</v>
      </c>
      <c r="S31" s="53">
        <f t="shared" si="30"/>
        <v>0</v>
      </c>
      <c r="T31" s="53">
        <f t="shared" si="31"/>
        <v>0</v>
      </c>
      <c r="U31" s="53">
        <f t="shared" si="32"/>
        <v>0</v>
      </c>
      <c r="V31" s="53">
        <f t="shared" si="33"/>
        <v>0.64093356999999995</v>
      </c>
      <c r="W31" s="53">
        <f t="shared" ref="W31:W37" si="37">SUM(X31:AA31)</f>
        <v>0.64093356999999995</v>
      </c>
      <c r="X31" s="54"/>
      <c r="Y31" s="54"/>
      <c r="Z31" s="54"/>
      <c r="AA31" s="54">
        <f>232026.16/1000000+0.21867658+0.19023083</f>
        <v>0.64093356999999995</v>
      </c>
      <c r="AB31" s="55"/>
      <c r="AC31" s="55"/>
      <c r="AD31" s="56"/>
      <c r="AE31" s="56"/>
      <c r="AF31" s="55"/>
      <c r="AG31" s="55"/>
      <c r="AH31" s="55"/>
      <c r="AI31" s="57"/>
      <c r="AJ31" s="56"/>
      <c r="AK31" s="55"/>
      <c r="AL31" s="55"/>
      <c r="AM31" s="58"/>
      <c r="AN31" s="58"/>
      <c r="AO31" s="56"/>
      <c r="AP31" s="58"/>
      <c r="AQ31" s="59"/>
      <c r="AR31" s="60"/>
    </row>
    <row r="32" spans="1:44" ht="78.75" x14ac:dyDescent="0.25">
      <c r="A32" s="48"/>
      <c r="B32" s="49"/>
      <c r="C32" s="49"/>
      <c r="D32" s="49"/>
      <c r="E32" s="50" t="s">
        <v>109</v>
      </c>
      <c r="F32" s="51">
        <v>220000004</v>
      </c>
      <c r="G32" s="52" t="s">
        <v>126</v>
      </c>
      <c r="H32" s="53">
        <f t="shared" si="34"/>
        <v>0</v>
      </c>
      <c r="I32" s="54"/>
      <c r="J32" s="54"/>
      <c r="K32" s="54"/>
      <c r="L32" s="54"/>
      <c r="M32" s="53">
        <f t="shared" si="35"/>
        <v>6.6784190000000007E-2</v>
      </c>
      <c r="N32" s="54"/>
      <c r="O32" s="54"/>
      <c r="P32" s="54"/>
      <c r="Q32" s="54">
        <f>66784.19/1000000</f>
        <v>6.6784190000000007E-2</v>
      </c>
      <c r="R32" s="53">
        <f t="shared" si="36"/>
        <v>6.6784190000000007E-2</v>
      </c>
      <c r="S32" s="53">
        <f t="shared" si="30"/>
        <v>0</v>
      </c>
      <c r="T32" s="53">
        <f t="shared" si="31"/>
        <v>0</v>
      </c>
      <c r="U32" s="53">
        <f t="shared" si="32"/>
        <v>0</v>
      </c>
      <c r="V32" s="53">
        <f t="shared" si="33"/>
        <v>6.6784190000000007E-2</v>
      </c>
      <c r="W32" s="53">
        <f t="shared" si="37"/>
        <v>6.6784190000000007E-2</v>
      </c>
      <c r="X32" s="54"/>
      <c r="Y32" s="54"/>
      <c r="Z32" s="54"/>
      <c r="AA32" s="54">
        <f>66784.19/1000000</f>
        <v>6.6784190000000007E-2</v>
      </c>
      <c r="AB32" s="55"/>
      <c r="AC32" s="55"/>
      <c r="AD32" s="56"/>
      <c r="AE32" s="56"/>
      <c r="AF32" s="55"/>
      <c r="AG32" s="55"/>
      <c r="AH32" s="55"/>
      <c r="AI32" s="57"/>
      <c r="AJ32" s="56"/>
      <c r="AK32" s="55"/>
      <c r="AL32" s="55"/>
      <c r="AM32" s="58"/>
      <c r="AN32" s="58"/>
      <c r="AO32" s="56"/>
      <c r="AP32" s="58"/>
      <c r="AQ32" s="59"/>
      <c r="AR32" s="60"/>
    </row>
    <row r="33" spans="1:44" ht="63" x14ac:dyDescent="0.25">
      <c r="A33" s="48"/>
      <c r="B33" s="49"/>
      <c r="C33" s="49"/>
      <c r="D33" s="49"/>
      <c r="E33" s="50" t="s">
        <v>110</v>
      </c>
      <c r="F33" s="51">
        <v>220000005</v>
      </c>
      <c r="G33" s="52" t="s">
        <v>127</v>
      </c>
      <c r="H33" s="53">
        <f t="shared" si="34"/>
        <v>0</v>
      </c>
      <c r="I33" s="54"/>
      <c r="J33" s="54"/>
      <c r="K33" s="54"/>
      <c r="L33" s="54"/>
      <c r="M33" s="53">
        <f t="shared" si="35"/>
        <v>0.13733753000000001</v>
      </c>
      <c r="N33" s="54"/>
      <c r="O33" s="54"/>
      <c r="P33" s="54"/>
      <c r="Q33" s="54">
        <f>49775.57/1000000+0.04671646+0.0408455</f>
        <v>0.13733753000000001</v>
      </c>
      <c r="R33" s="53">
        <f t="shared" si="36"/>
        <v>0.13733753000000001</v>
      </c>
      <c r="S33" s="53">
        <f t="shared" si="30"/>
        <v>0</v>
      </c>
      <c r="T33" s="53">
        <f t="shared" si="31"/>
        <v>0</v>
      </c>
      <c r="U33" s="53">
        <f t="shared" si="32"/>
        <v>0</v>
      </c>
      <c r="V33" s="53">
        <f t="shared" si="33"/>
        <v>0.13733753000000001</v>
      </c>
      <c r="W33" s="53">
        <f t="shared" si="37"/>
        <v>0.13733753000000001</v>
      </c>
      <c r="X33" s="54"/>
      <c r="Y33" s="54"/>
      <c r="Z33" s="54"/>
      <c r="AA33" s="54">
        <f>49775.57/1000000+0.04671646+0.0408455</f>
        <v>0.13733753000000001</v>
      </c>
      <c r="AB33" s="55"/>
      <c r="AC33" s="55"/>
      <c r="AD33" s="56"/>
      <c r="AE33" s="56"/>
      <c r="AF33" s="55"/>
      <c r="AG33" s="55"/>
      <c r="AH33" s="55"/>
      <c r="AI33" s="57"/>
      <c r="AJ33" s="56"/>
      <c r="AK33" s="55"/>
      <c r="AL33" s="55"/>
      <c r="AM33" s="58"/>
      <c r="AN33" s="58"/>
      <c r="AO33" s="56"/>
      <c r="AP33" s="58"/>
      <c r="AQ33" s="59"/>
      <c r="AR33" s="60"/>
    </row>
    <row r="34" spans="1:44" ht="31.5" x14ac:dyDescent="0.25">
      <c r="A34" s="48"/>
      <c r="B34" s="49"/>
      <c r="C34" s="49"/>
      <c r="D34" s="49"/>
      <c r="E34" s="50"/>
      <c r="F34" s="51"/>
      <c r="G34" s="52" t="s">
        <v>136</v>
      </c>
      <c r="H34" s="53">
        <f t="shared" si="34"/>
        <v>0</v>
      </c>
      <c r="I34" s="54"/>
      <c r="J34" s="54"/>
      <c r="K34" s="54"/>
      <c r="L34" s="54"/>
      <c r="M34" s="53">
        <f t="shared" si="35"/>
        <v>0.52235096000000003</v>
      </c>
      <c r="N34" s="54">
        <f>402459.15/1000000</f>
        <v>0.40245915000000004</v>
      </c>
      <c r="O34" s="54"/>
      <c r="P34" s="54"/>
      <c r="Q34" s="54">
        <f>44763.87/1000000+0.07512794</f>
        <v>0.11989181000000002</v>
      </c>
      <c r="R34" s="53">
        <f t="shared" si="36"/>
        <v>0.52235096000000003</v>
      </c>
      <c r="S34" s="53">
        <f t="shared" si="30"/>
        <v>0.40245915000000004</v>
      </c>
      <c r="T34" s="53">
        <f t="shared" si="31"/>
        <v>0</v>
      </c>
      <c r="U34" s="53">
        <f t="shared" si="32"/>
        <v>0</v>
      </c>
      <c r="V34" s="53">
        <f t="shared" si="33"/>
        <v>0.11989181000000002</v>
      </c>
      <c r="W34" s="53">
        <f t="shared" si="37"/>
        <v>0.11989181000000002</v>
      </c>
      <c r="X34" s="54"/>
      <c r="Y34" s="54"/>
      <c r="Z34" s="54"/>
      <c r="AA34" s="54">
        <f>44763.87/1000000+0.07512794</f>
        <v>0.11989181000000002</v>
      </c>
      <c r="AB34" s="55"/>
      <c r="AC34" s="55"/>
      <c r="AD34" s="56"/>
      <c r="AE34" s="56"/>
      <c r="AF34" s="55"/>
      <c r="AG34" s="55"/>
      <c r="AH34" s="55"/>
      <c r="AI34" s="57"/>
      <c r="AJ34" s="56"/>
      <c r="AK34" s="55"/>
      <c r="AL34" s="55"/>
      <c r="AM34" s="58"/>
      <c r="AN34" s="58"/>
      <c r="AO34" s="56"/>
      <c r="AP34" s="58"/>
      <c r="AQ34" s="59"/>
      <c r="AR34" s="60"/>
    </row>
    <row r="35" spans="1:44" ht="31.5" x14ac:dyDescent="0.25">
      <c r="A35" s="48"/>
      <c r="B35" s="49"/>
      <c r="C35" s="49"/>
      <c r="D35" s="49"/>
      <c r="E35" s="50"/>
      <c r="F35" s="51"/>
      <c r="G35" s="52" t="s">
        <v>137</v>
      </c>
      <c r="H35" s="53">
        <f t="shared" si="34"/>
        <v>0</v>
      </c>
      <c r="I35" s="54"/>
      <c r="J35" s="54"/>
      <c r="K35" s="54"/>
      <c r="L35" s="54"/>
      <c r="M35" s="53">
        <f t="shared" si="35"/>
        <v>8.5005949999999997E-2</v>
      </c>
      <c r="N35" s="54"/>
      <c r="O35" s="54"/>
      <c r="P35" s="54"/>
      <c r="Q35" s="54">
        <f>43627.75/1000000+0.0413782</f>
        <v>8.5005949999999997E-2</v>
      </c>
      <c r="R35" s="53">
        <f t="shared" si="36"/>
        <v>8.5005949999999997E-2</v>
      </c>
      <c r="S35" s="53">
        <f t="shared" si="30"/>
        <v>0</v>
      </c>
      <c r="T35" s="53">
        <f t="shared" si="31"/>
        <v>0</v>
      </c>
      <c r="U35" s="53">
        <f t="shared" si="32"/>
        <v>0</v>
      </c>
      <c r="V35" s="53">
        <f t="shared" si="33"/>
        <v>8.5005949999999997E-2</v>
      </c>
      <c r="W35" s="53">
        <f t="shared" si="37"/>
        <v>8.5005949999999997E-2</v>
      </c>
      <c r="X35" s="54"/>
      <c r="Y35" s="54"/>
      <c r="Z35" s="54"/>
      <c r="AA35" s="54">
        <f>43627.75/1000000+0.0413782</f>
        <v>8.5005949999999997E-2</v>
      </c>
      <c r="AB35" s="55"/>
      <c r="AC35" s="55"/>
      <c r="AD35" s="56"/>
      <c r="AE35" s="56"/>
      <c r="AF35" s="55"/>
      <c r="AG35" s="55"/>
      <c r="AH35" s="55"/>
      <c r="AI35" s="57"/>
      <c r="AJ35" s="56"/>
      <c r="AK35" s="55"/>
      <c r="AL35" s="55"/>
      <c r="AM35" s="58"/>
      <c r="AN35" s="58"/>
      <c r="AO35" s="56"/>
      <c r="AP35" s="58"/>
      <c r="AQ35" s="59"/>
      <c r="AR35" s="60"/>
    </row>
    <row r="36" spans="1:44" ht="78.75" x14ac:dyDescent="0.25">
      <c r="A36" s="48"/>
      <c r="B36" s="49"/>
      <c r="C36" s="49"/>
      <c r="D36" s="49"/>
      <c r="E36" s="50"/>
      <c r="F36" s="51"/>
      <c r="G36" s="52" t="s">
        <v>138</v>
      </c>
      <c r="H36" s="53">
        <f t="shared" si="34"/>
        <v>0</v>
      </c>
      <c r="I36" s="54"/>
      <c r="J36" s="54"/>
      <c r="K36" s="54"/>
      <c r="L36" s="54"/>
      <c r="M36" s="53">
        <f t="shared" si="35"/>
        <v>0.51196112999999999</v>
      </c>
      <c r="N36" s="54"/>
      <c r="O36" s="54"/>
      <c r="P36" s="54"/>
      <c r="Q36" s="54">
        <f>185499.33/1000000+0.17468421+0.15177759</f>
        <v>0.51196112999999999</v>
      </c>
      <c r="R36" s="53">
        <f>SUM(S36:V36)</f>
        <v>0.51196112999999999</v>
      </c>
      <c r="S36" s="53">
        <f>N36-I36</f>
        <v>0</v>
      </c>
      <c r="T36" s="53">
        <f t="shared" si="31"/>
        <v>0</v>
      </c>
      <c r="U36" s="53">
        <f t="shared" si="32"/>
        <v>0</v>
      </c>
      <c r="V36" s="53">
        <f t="shared" si="33"/>
        <v>0.51196112999999999</v>
      </c>
      <c r="W36" s="53">
        <f t="shared" si="37"/>
        <v>0.51196112999999999</v>
      </c>
      <c r="X36" s="54"/>
      <c r="Y36" s="54"/>
      <c r="Z36" s="54"/>
      <c r="AA36" s="54">
        <f>185499.33/1000000+0.17468421+0.15177759</f>
        <v>0.51196112999999999</v>
      </c>
      <c r="AB36" s="55"/>
      <c r="AC36" s="55"/>
      <c r="AD36" s="56"/>
      <c r="AE36" s="56"/>
      <c r="AF36" s="55"/>
      <c r="AG36" s="55"/>
      <c r="AH36" s="55"/>
      <c r="AI36" s="57"/>
      <c r="AJ36" s="56"/>
      <c r="AK36" s="55"/>
      <c r="AL36" s="55"/>
      <c r="AM36" s="58"/>
      <c r="AN36" s="58"/>
      <c r="AO36" s="56"/>
      <c r="AP36" s="58"/>
      <c r="AQ36" s="59"/>
      <c r="AR36" s="60"/>
    </row>
    <row r="37" spans="1:44" ht="15.75" x14ac:dyDescent="0.25">
      <c r="A37" s="48"/>
      <c r="B37" s="49"/>
      <c r="C37" s="49"/>
      <c r="D37" s="49"/>
      <c r="E37" s="50"/>
      <c r="F37" s="51"/>
      <c r="G37" s="52" t="s">
        <v>139</v>
      </c>
      <c r="H37" s="53">
        <f t="shared" si="34"/>
        <v>0</v>
      </c>
      <c r="I37" s="54"/>
      <c r="J37" s="54"/>
      <c r="K37" s="54"/>
      <c r="L37" s="54"/>
      <c r="M37" s="53">
        <f t="shared" si="35"/>
        <v>2.0908517300000002</v>
      </c>
      <c r="N37" s="54">
        <v>1.61</v>
      </c>
      <c r="O37" s="54"/>
      <c r="P37" s="54"/>
      <c r="Q37" s="54">
        <f>90763.96/1000000+0.08523416+0.30485361</f>
        <v>0.48085173000000003</v>
      </c>
      <c r="R37" s="53">
        <f t="shared" si="36"/>
        <v>2.0908517300000002</v>
      </c>
      <c r="S37" s="53">
        <f>N37-I37</f>
        <v>1.61</v>
      </c>
      <c r="T37" s="53">
        <f>O37-J37</f>
        <v>0</v>
      </c>
      <c r="U37" s="53">
        <f>P37-K37</f>
        <v>0</v>
      </c>
      <c r="V37" s="53">
        <f>Q37-L37</f>
        <v>0.48085173000000003</v>
      </c>
      <c r="W37" s="53">
        <f t="shared" si="37"/>
        <v>2.7808517299999997</v>
      </c>
      <c r="X37" s="54">
        <v>2.2999999999999998</v>
      </c>
      <c r="Y37" s="54"/>
      <c r="Z37" s="54"/>
      <c r="AA37" s="54">
        <f>90763.96/1000000+0.08523416+0.30485361</f>
        <v>0.48085173000000003</v>
      </c>
      <c r="AB37" s="55"/>
      <c r="AC37" s="55"/>
      <c r="AD37" s="56"/>
      <c r="AE37" s="56"/>
      <c r="AF37" s="55"/>
      <c r="AG37" s="55"/>
      <c r="AH37" s="55"/>
      <c r="AI37" s="57"/>
      <c r="AJ37" s="56"/>
      <c r="AK37" s="55"/>
      <c r="AL37" s="55"/>
      <c r="AM37" s="58"/>
      <c r="AN37" s="58"/>
      <c r="AO37" s="56"/>
      <c r="AP37" s="58"/>
      <c r="AQ37" s="59"/>
      <c r="AR37" s="60"/>
    </row>
    <row r="38" spans="1:44" ht="19.5" x14ac:dyDescent="0.25">
      <c r="A38" s="48"/>
      <c r="B38" s="49"/>
      <c r="C38" s="49"/>
      <c r="D38" s="49"/>
      <c r="E38" s="86"/>
      <c r="F38" s="87">
        <v>4000</v>
      </c>
      <c r="G38" s="88" t="s">
        <v>111</v>
      </c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9"/>
      <c r="AC38" s="89"/>
      <c r="AD38" s="89"/>
      <c r="AE38" s="89"/>
      <c r="AF38" s="89"/>
      <c r="AG38" s="89"/>
      <c r="AH38" s="89"/>
      <c r="AI38" s="88"/>
      <c r="AJ38" s="89"/>
      <c r="AK38" s="89"/>
      <c r="AL38" s="89"/>
      <c r="AM38" s="88"/>
      <c r="AN38" s="88"/>
      <c r="AO38" s="89"/>
      <c r="AP38" s="88"/>
      <c r="AQ38" s="90"/>
      <c r="AR38" s="60"/>
    </row>
    <row r="39" spans="1:44" ht="32.25" thickBot="1" x14ac:dyDescent="0.3">
      <c r="A39" s="48"/>
      <c r="B39" s="49"/>
      <c r="C39" s="49"/>
      <c r="D39" s="49"/>
      <c r="E39" s="91" t="s">
        <v>112</v>
      </c>
      <c r="F39" s="92">
        <v>3100</v>
      </c>
      <c r="G39" s="93" t="s">
        <v>113</v>
      </c>
      <c r="H39" s="94"/>
      <c r="I39" s="95"/>
      <c r="J39" s="95"/>
      <c r="K39" s="95"/>
      <c r="L39" s="95"/>
      <c r="M39" s="94"/>
      <c r="N39" s="95"/>
      <c r="O39" s="95"/>
      <c r="P39" s="95"/>
      <c r="Q39" s="95"/>
      <c r="R39" s="94"/>
      <c r="S39" s="94"/>
      <c r="T39" s="94"/>
      <c r="U39" s="94"/>
      <c r="V39" s="94"/>
      <c r="W39" s="94"/>
      <c r="X39" s="95"/>
      <c r="Y39" s="95"/>
      <c r="Z39" s="95"/>
      <c r="AA39" s="95"/>
      <c r="AB39" s="96"/>
      <c r="AC39" s="92"/>
      <c r="AD39" s="97"/>
      <c r="AE39" s="97"/>
      <c r="AF39" s="96"/>
      <c r="AG39" s="92"/>
      <c r="AH39" s="92"/>
      <c r="AI39" s="98"/>
      <c r="AJ39" s="97"/>
      <c r="AK39" s="96"/>
      <c r="AL39" s="92"/>
      <c r="AM39" s="99"/>
      <c r="AN39" s="99"/>
      <c r="AO39" s="97"/>
      <c r="AP39" s="99"/>
      <c r="AQ39" s="100"/>
      <c r="AR39" s="60"/>
    </row>
    <row r="40" spans="1:44" ht="16.5" thickBot="1" x14ac:dyDescent="0.3">
      <c r="A40" s="48"/>
      <c r="B40" s="49"/>
      <c r="C40" s="49"/>
      <c r="D40" s="49"/>
      <c r="E40" s="101"/>
      <c r="F40" s="102">
        <v>5000</v>
      </c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5"/>
      <c r="AR40" s="60"/>
    </row>
    <row r="41" spans="1:44" ht="32.25" thickBot="1" x14ac:dyDescent="0.3">
      <c r="A41" s="15"/>
      <c r="B41" s="1"/>
      <c r="C41" s="1"/>
      <c r="D41" s="1"/>
      <c r="E41" s="104" t="s">
        <v>114</v>
      </c>
      <c r="F41" s="105" t="s">
        <v>4</v>
      </c>
      <c r="G41" s="106" t="s">
        <v>115</v>
      </c>
      <c r="H41" s="106" t="s">
        <v>116</v>
      </c>
      <c r="I41" s="106" t="s">
        <v>117</v>
      </c>
      <c r="J41" s="107" t="s">
        <v>118</v>
      </c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9"/>
      <c r="AR41" s="2"/>
    </row>
    <row r="42" spans="1:44" ht="15.75" x14ac:dyDescent="0.25">
      <c r="A42" s="15"/>
      <c r="B42" s="1"/>
      <c r="C42" s="1"/>
      <c r="D42" s="1"/>
      <c r="E42" s="110" t="s">
        <v>119</v>
      </c>
      <c r="F42" s="111">
        <v>55555</v>
      </c>
      <c r="G42" s="112" t="s">
        <v>128</v>
      </c>
      <c r="H42" s="113" t="s">
        <v>129</v>
      </c>
      <c r="I42" s="113" t="s">
        <v>130</v>
      </c>
      <c r="J42" s="114" t="s">
        <v>131</v>
      </c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9"/>
      <c r="AR42" s="2"/>
    </row>
    <row r="43" spans="1:44" ht="39" thickBot="1" x14ac:dyDescent="0.3">
      <c r="A43" s="15"/>
      <c r="B43" s="1"/>
      <c r="C43" s="1"/>
      <c r="D43" s="1"/>
      <c r="E43" s="115" t="s">
        <v>120</v>
      </c>
      <c r="F43" s="96">
        <v>77777</v>
      </c>
      <c r="G43" s="116" t="s">
        <v>132</v>
      </c>
      <c r="H43" s="117" t="s">
        <v>133</v>
      </c>
      <c r="I43" s="117" t="s">
        <v>134</v>
      </c>
      <c r="J43" s="118" t="s">
        <v>135</v>
      </c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9"/>
      <c r="AR43" s="2"/>
    </row>
    <row r="44" spans="1:44" ht="15.75" x14ac:dyDescent="0.25">
      <c r="A44" s="15"/>
      <c r="B44" s="1"/>
      <c r="C44" s="1"/>
      <c r="D44" s="1"/>
      <c r="E44" s="119"/>
      <c r="F44" s="120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9"/>
      <c r="AR44" s="121"/>
    </row>
    <row r="45" spans="1:44" ht="15.75" x14ac:dyDescent="0.25">
      <c r="A45" s="15"/>
      <c r="B45" s="1"/>
      <c r="C45" s="1"/>
      <c r="D45" s="1"/>
      <c r="E45" s="122" t="s">
        <v>121</v>
      </c>
      <c r="F45" s="123"/>
      <c r="G45" s="109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09"/>
      <c r="AR45" s="121"/>
    </row>
    <row r="46" spans="1:44" ht="15.75" x14ac:dyDescent="0.25">
      <c r="A46" s="15"/>
      <c r="B46" s="1"/>
      <c r="C46" s="1"/>
      <c r="D46" s="1"/>
      <c r="E46" s="124" t="s">
        <v>122</v>
      </c>
      <c r="F46" s="123"/>
      <c r="G46" s="109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09"/>
      <c r="AR46" s="121"/>
    </row>
    <row r="47" spans="1:44" ht="15.75" x14ac:dyDescent="0.25">
      <c r="A47" s="1"/>
      <c r="B47" s="1"/>
      <c r="C47" s="1"/>
      <c r="D47" s="1"/>
      <c r="E47" s="126"/>
      <c r="F47" s="127"/>
      <c r="G47" s="109"/>
      <c r="H47" s="128"/>
      <c r="I47" s="128"/>
      <c r="J47" s="128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09"/>
      <c r="AR47" s="121"/>
    </row>
    <row r="48" spans="1:44" ht="15.75" x14ac:dyDescent="0.25">
      <c r="A48" s="1"/>
      <c r="B48" s="1"/>
      <c r="C48" s="1"/>
      <c r="D48" s="1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21"/>
    </row>
    <row r="49" spans="1:44" ht="15.75" x14ac:dyDescent="0.25">
      <c r="A49" s="1"/>
      <c r="B49" s="1"/>
      <c r="C49" s="1"/>
      <c r="D49" s="1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21"/>
    </row>
    <row r="50" spans="1:44" ht="15.75" x14ac:dyDescent="0.25">
      <c r="A50" s="1"/>
      <c r="B50" s="1"/>
      <c r="C50" s="1"/>
      <c r="D50" s="1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21"/>
    </row>
  </sheetData>
  <mergeCells count="13">
    <mergeCell ref="R7:V8"/>
    <mergeCell ref="E7:E10"/>
    <mergeCell ref="F7:F10"/>
    <mergeCell ref="G7:G10"/>
    <mergeCell ref="H7:L8"/>
    <mergeCell ref="M7:Q8"/>
    <mergeCell ref="W7:AA8"/>
    <mergeCell ref="AB7:AP7"/>
    <mergeCell ref="AQ7:AQ9"/>
    <mergeCell ref="AB8:AE8"/>
    <mergeCell ref="AF8:AJ8"/>
    <mergeCell ref="AK8:AO8"/>
    <mergeCell ref="AP8:AP9"/>
  </mergeCells>
  <pageMargins left="0.7" right="0.7" top="0.75" bottom="0.75" header="0.3" footer="0.3"/>
  <ignoredErrors>
    <ignoredError sqref="M24 R15 R24 H29 H30 M29 M30 R29 R30 M20 R20 H14:H15" formulaRange="1"/>
    <ignoredError sqref="T14:T15" formula="1"/>
    <ignoredError sqref="N23 N32:Q32 N31:P31 O37:P37 N33:P33 N34:P34 N35:P35 N36:P36 AA32 AA25:AA31 AA33:AA37" unlockedFormula="1"/>
  </ignoredError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Гаврилова Анастасия</dc:creator>
  <cp:lastModifiedBy>Гаврилова Анастасия</cp:lastModifiedBy>
  <dcterms:created xsi:type="dcterms:W3CDTF">2018-07-20T04:55:16Z</dcterms:created>
  <dcterms:modified xsi:type="dcterms:W3CDTF">2019-10-17T05:30:33Z</dcterms:modified>
</cp:coreProperties>
</file>